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906" firstSheet="3" activeTab="9"/>
  </bookViews>
  <sheets>
    <sheet name="источники2025" sheetId="26" r:id="rId1"/>
    <sheet name="источники2026-2027" sheetId="27" r:id="rId2"/>
    <sheet name="доходы2025" sheetId="21" r:id="rId3"/>
    <sheet name="доходы2026-2027" sheetId="33" r:id="rId4"/>
    <sheet name="ведомственная2025" sheetId="20" r:id="rId5"/>
    <sheet name="ведомственная2026-2027 (2)" sheetId="34" r:id="rId6"/>
    <sheet name="функциональн. 2025" sheetId="24" r:id="rId7"/>
    <sheet name="функциональн. 2026-2027 (2)" sheetId="35" r:id="rId8"/>
    <sheet name="МЦП По ЦСР 2025" sheetId="29" r:id="rId9"/>
    <sheet name="МЦП По ЦСР 2026-2027 (2)" sheetId="36" r:id="rId10"/>
  </sheets>
  <externalReferences>
    <externalReference r:id="rId11"/>
  </externalReferences>
  <definedNames>
    <definedName name="_xlnm.Print_Area" localSheetId="4">ведомственная2025!$A$1:$G$183</definedName>
    <definedName name="_xlnm.Print_Area" localSheetId="5">'ведомственная2026-2027 (2)'!$A$1:$H$203</definedName>
    <definedName name="_xlnm.Print_Area" localSheetId="3">'доходы2026-2027'!$A$1:$F$66</definedName>
    <definedName name="_xlnm.Print_Area" localSheetId="8">'МЦП По ЦСР 2025'!$A$1:$E$134</definedName>
    <definedName name="_xlnm.Print_Area" localSheetId="6">'функциональн. 2025'!$A$1:$E$45</definedName>
  </definedNames>
  <calcPr calcId="124519"/>
</workbook>
</file>

<file path=xl/calcChain.xml><?xml version="1.0" encoding="utf-8"?>
<calcChain xmlns="http://schemas.openxmlformats.org/spreadsheetml/2006/main">
  <c r="E18" i="36"/>
  <c r="D18"/>
  <c r="D20" i="29"/>
  <c r="G144" i="20"/>
  <c r="E119" i="36"/>
  <c r="E116" s="1"/>
  <c r="D119"/>
  <c r="G118"/>
  <c r="G117" s="1"/>
  <c r="G116" s="1"/>
  <c r="F118"/>
  <c r="F117" s="1"/>
  <c r="F116" s="1"/>
  <c r="E117"/>
  <c r="D117"/>
  <c r="E114"/>
  <c r="E113" s="1"/>
  <c r="D114"/>
  <c r="D113" s="1"/>
  <c r="G112"/>
  <c r="F112"/>
  <c r="G111"/>
  <c r="F111"/>
  <c r="G110"/>
  <c r="F110"/>
  <c r="E109"/>
  <c r="E108" s="1"/>
  <c r="D109"/>
  <c r="D108" s="1"/>
  <c r="G107"/>
  <c r="G106" s="1"/>
  <c r="G105" s="1"/>
  <c r="F107"/>
  <c r="E107"/>
  <c r="E106" s="1"/>
  <c r="E105" s="1"/>
  <c r="F106"/>
  <c r="F105" s="1"/>
  <c r="D106"/>
  <c r="D105" s="1"/>
  <c r="E102"/>
  <c r="D102"/>
  <c r="D99" s="1"/>
  <c r="E99" s="1"/>
  <c r="E97"/>
  <c r="E96" s="1"/>
  <c r="D97"/>
  <c r="D96" s="1"/>
  <c r="E92"/>
  <c r="E91" s="1"/>
  <c r="D91"/>
  <c r="G90"/>
  <c r="G89" s="1"/>
  <c r="G88" s="1"/>
  <c r="G87" s="1"/>
  <c r="F90"/>
  <c r="F89" s="1"/>
  <c r="F88" s="1"/>
  <c r="F87" s="1"/>
  <c r="E89"/>
  <c r="D89"/>
  <c r="D88" s="1"/>
  <c r="D87" s="1"/>
  <c r="E88"/>
  <c r="E87" s="1"/>
  <c r="G86"/>
  <c r="G85" s="1"/>
  <c r="G84" s="1"/>
  <c r="G83" s="1"/>
  <c r="F86"/>
  <c r="F85" s="1"/>
  <c r="F84" s="1"/>
  <c r="F83" s="1"/>
  <c r="E85"/>
  <c r="E84" s="1"/>
  <c r="E83" s="1"/>
  <c r="D85"/>
  <c r="D84" s="1"/>
  <c r="D83" s="1"/>
  <c r="G82"/>
  <c r="G81" s="1"/>
  <c r="G80" s="1"/>
  <c r="G79" s="1"/>
  <c r="F82"/>
  <c r="F81" s="1"/>
  <c r="F80" s="1"/>
  <c r="F79" s="1"/>
  <c r="E81"/>
  <c r="E80" s="1"/>
  <c r="E79" s="1"/>
  <c r="D81"/>
  <c r="D80" s="1"/>
  <c r="D79" s="1"/>
  <c r="G78"/>
  <c r="F78"/>
  <c r="F77" s="1"/>
  <c r="E77"/>
  <c r="E76" s="1"/>
  <c r="G76"/>
  <c r="G74" s="1"/>
  <c r="F76"/>
  <c r="F74" s="1"/>
  <c r="D76"/>
  <c r="E74"/>
  <c r="D74"/>
  <c r="E72"/>
  <c r="D72"/>
  <c r="G71"/>
  <c r="G70" s="1"/>
  <c r="F71"/>
  <c r="F70" s="1"/>
  <c r="G69"/>
  <c r="G68" s="1"/>
  <c r="F69"/>
  <c r="F68" s="1"/>
  <c r="E68"/>
  <c r="D68"/>
  <c r="G64"/>
  <c r="G63" s="1"/>
  <c r="F64"/>
  <c r="F63" s="1"/>
  <c r="E63"/>
  <c r="D63"/>
  <c r="G62"/>
  <c r="F62"/>
  <c r="G61"/>
  <c r="G59" s="1"/>
  <c r="F61"/>
  <c r="F59" s="1"/>
  <c r="E61"/>
  <c r="D61"/>
  <c r="G60"/>
  <c r="F60"/>
  <c r="E59"/>
  <c r="D59"/>
  <c r="G57"/>
  <c r="F57"/>
  <c r="G56"/>
  <c r="F56"/>
  <c r="G55"/>
  <c r="G54" s="1"/>
  <c r="F55"/>
  <c r="F54" s="1"/>
  <c r="E55"/>
  <c r="E54" s="1"/>
  <c r="D55"/>
  <c r="D54" s="1"/>
  <c r="G53"/>
  <c r="G52" s="1"/>
  <c r="F53"/>
  <c r="F52" s="1"/>
  <c r="E52"/>
  <c r="E51" s="1"/>
  <c r="D52"/>
  <c r="D51" s="1"/>
  <c r="G49"/>
  <c r="G48" s="1"/>
  <c r="G47" s="1"/>
  <c r="G46" s="1"/>
  <c r="F49"/>
  <c r="F48" s="1"/>
  <c r="F47" s="1"/>
  <c r="F46" s="1"/>
  <c r="E48"/>
  <c r="E47" s="1"/>
  <c r="E46" s="1"/>
  <c r="D48"/>
  <c r="D47"/>
  <c r="D46" s="1"/>
  <c r="G45"/>
  <c r="F45"/>
  <c r="F44" s="1"/>
  <c r="F43" s="1"/>
  <c r="F42" s="1"/>
  <c r="G44"/>
  <c r="G43" s="1"/>
  <c r="G42" s="1"/>
  <c r="E44"/>
  <c r="E43" s="1"/>
  <c r="E42" s="1"/>
  <c r="D44"/>
  <c r="D43" s="1"/>
  <c r="D42" s="1"/>
  <c r="G41"/>
  <c r="G40" s="1"/>
  <c r="G39" s="1"/>
  <c r="G38" s="1"/>
  <c r="F41"/>
  <c r="F40" s="1"/>
  <c r="F39" s="1"/>
  <c r="F38" s="1"/>
  <c r="E40"/>
  <c r="E39" s="1"/>
  <c r="E38" s="1"/>
  <c r="D40"/>
  <c r="D39" s="1"/>
  <c r="D38" s="1"/>
  <c r="E36"/>
  <c r="D36"/>
  <c r="E34"/>
  <c r="D34"/>
  <c r="E32"/>
  <c r="D32"/>
  <c r="E29"/>
  <c r="D29"/>
  <c r="G28"/>
  <c r="G27" s="1"/>
  <c r="G26" s="1"/>
  <c r="G25" s="1"/>
  <c r="F28"/>
  <c r="F27" s="1"/>
  <c r="F26" s="1"/>
  <c r="F25" s="1"/>
  <c r="E27"/>
  <c r="E26" s="1"/>
  <c r="D27"/>
  <c r="E23"/>
  <c r="D23"/>
  <c r="G22"/>
  <c r="G21" s="1"/>
  <c r="G20" s="1"/>
  <c r="G19" s="1"/>
  <c r="F22"/>
  <c r="F21" s="1"/>
  <c r="F20" s="1"/>
  <c r="F19" s="1"/>
  <c r="E21"/>
  <c r="E20" s="1"/>
  <c r="E19" s="1"/>
  <c r="D21"/>
  <c r="D20" s="1"/>
  <c r="D19" s="1"/>
  <c r="E43" i="35"/>
  <c r="D43"/>
  <c r="E40"/>
  <c r="D40"/>
  <c r="E37"/>
  <c r="D37"/>
  <c r="E34"/>
  <c r="D34"/>
  <c r="E32"/>
  <c r="D32"/>
  <c r="E29"/>
  <c r="D29"/>
  <c r="E27"/>
  <c r="D27"/>
  <c r="E25"/>
  <c r="D25"/>
  <c r="D18" s="1"/>
  <c r="E19"/>
  <c r="E18" s="1"/>
  <c r="D19"/>
  <c r="E50" i="36" l="1"/>
  <c r="D116"/>
  <c r="E67"/>
  <c r="E66" s="1"/>
  <c r="E65" s="1"/>
  <c r="G72"/>
  <c r="E58"/>
  <c r="E57" s="1"/>
  <c r="F67"/>
  <c r="F66" s="1"/>
  <c r="F65" s="1"/>
  <c r="F104"/>
  <c r="G109"/>
  <c r="G108" s="1"/>
  <c r="G104" s="1"/>
  <c r="D67"/>
  <c r="D66" s="1"/>
  <c r="F109"/>
  <c r="F108" s="1"/>
  <c r="D50"/>
  <c r="G58"/>
  <c r="G51"/>
  <c r="G50" s="1"/>
  <c r="D95"/>
  <c r="E25"/>
  <c r="D26"/>
  <c r="D25" s="1"/>
  <c r="D17" s="1"/>
  <c r="D122" s="1"/>
  <c r="G18"/>
  <c r="G17" s="1"/>
  <c r="D58"/>
  <c r="D57" s="1"/>
  <c r="F58"/>
  <c r="E95"/>
  <c r="E104"/>
  <c r="F18"/>
  <c r="G67"/>
  <c r="G66" s="1"/>
  <c r="G65" s="1"/>
  <c r="D104"/>
  <c r="F51"/>
  <c r="F50" s="1"/>
  <c r="D65"/>
  <c r="F72"/>
  <c r="G77"/>
  <c r="H182" i="34"/>
  <c r="H181" s="1"/>
  <c r="H180" s="1"/>
  <c r="H179" s="1"/>
  <c r="H178" s="1"/>
  <c r="H177" s="1"/>
  <c r="G182"/>
  <c r="G181" s="1"/>
  <c r="G180" s="1"/>
  <c r="G179" s="1"/>
  <c r="G178" s="1"/>
  <c r="G177" s="1"/>
  <c r="H175"/>
  <c r="H170" s="1"/>
  <c r="G175"/>
  <c r="G170" s="1"/>
  <c r="H168"/>
  <c r="H167" s="1"/>
  <c r="H166" s="1"/>
  <c r="H165" s="1"/>
  <c r="H164" s="1"/>
  <c r="G168"/>
  <c r="G167" s="1"/>
  <c r="G166" s="1"/>
  <c r="G165" s="1"/>
  <c r="H161"/>
  <c r="H160" s="1"/>
  <c r="G161"/>
  <c r="G160" s="1"/>
  <c r="H159"/>
  <c r="H158" s="1"/>
  <c r="H155"/>
  <c r="H154" s="1"/>
  <c r="H153" s="1"/>
  <c r="G155"/>
  <c r="G154" s="1"/>
  <c r="G153" s="1"/>
  <c r="H151"/>
  <c r="H150" s="1"/>
  <c r="H149" s="1"/>
  <c r="G151"/>
  <c r="G150" s="1"/>
  <c r="G149" s="1"/>
  <c r="H147"/>
  <c r="G147"/>
  <c r="H145"/>
  <c r="G145"/>
  <c r="G140" s="1"/>
  <c r="G139" s="1"/>
  <c r="H141"/>
  <c r="G141"/>
  <c r="H136"/>
  <c r="H135" s="1"/>
  <c r="G136"/>
  <c r="G135" s="1"/>
  <c r="H134"/>
  <c r="G134"/>
  <c r="G133" s="1"/>
  <c r="H133"/>
  <c r="H129"/>
  <c r="H128" s="1"/>
  <c r="H127" s="1"/>
  <c r="H126" s="1"/>
  <c r="G129"/>
  <c r="G128" s="1"/>
  <c r="G127" s="1"/>
  <c r="G126" s="1"/>
  <c r="H123"/>
  <c r="H122" s="1"/>
  <c r="G123"/>
  <c r="G122" s="1"/>
  <c r="H120"/>
  <c r="H115" s="1"/>
  <c r="H114" s="1"/>
  <c r="G120"/>
  <c r="H118"/>
  <c r="G118"/>
  <c r="H116"/>
  <c r="G116"/>
  <c r="H112"/>
  <c r="H110" s="1"/>
  <c r="G112"/>
  <c r="G110" s="1"/>
  <c r="H111"/>
  <c r="G111"/>
  <c r="H106"/>
  <c r="H105" s="1"/>
  <c r="H104" s="1"/>
  <c r="G106"/>
  <c r="G105" s="1"/>
  <c r="G104" s="1"/>
  <c r="H101"/>
  <c r="G101"/>
  <c r="H100"/>
  <c r="H99" s="1"/>
  <c r="G100"/>
  <c r="G99" s="1"/>
  <c r="H96"/>
  <c r="H95" s="1"/>
  <c r="H94" s="1"/>
  <c r="H93" s="1"/>
  <c r="H92" s="1"/>
  <c r="G96"/>
  <c r="G95" s="1"/>
  <c r="G94" s="1"/>
  <c r="G93" s="1"/>
  <c r="G92" s="1"/>
  <c r="H89"/>
  <c r="G89"/>
  <c r="H87"/>
  <c r="G87"/>
  <c r="H85"/>
  <c r="G85"/>
  <c r="H82"/>
  <c r="G82"/>
  <c r="H80"/>
  <c r="G80"/>
  <c r="H76"/>
  <c r="H75" s="1"/>
  <c r="H74" s="1"/>
  <c r="H73" s="1"/>
  <c r="G76"/>
  <c r="G75" s="1"/>
  <c r="G74" s="1"/>
  <c r="G73" s="1"/>
  <c r="H70"/>
  <c r="H69" s="1"/>
  <c r="G70"/>
  <c r="G69" s="1"/>
  <c r="H67"/>
  <c r="G67"/>
  <c r="G66" s="1"/>
  <c r="H66"/>
  <c r="H63"/>
  <c r="H61" s="1"/>
  <c r="H60" s="1"/>
  <c r="G63"/>
  <c r="G61" s="1"/>
  <c r="G60" s="1"/>
  <c r="H62"/>
  <c r="G62"/>
  <c r="H55"/>
  <c r="H54" s="1"/>
  <c r="H53" s="1"/>
  <c r="H52" s="1"/>
  <c r="H51" s="1"/>
  <c r="G55"/>
  <c r="G54" s="1"/>
  <c r="G53" s="1"/>
  <c r="G52" s="1"/>
  <c r="G51" s="1"/>
  <c r="H48"/>
  <c r="H47" s="1"/>
  <c r="H46" s="1"/>
  <c r="H45" s="1"/>
  <c r="H44" s="1"/>
  <c r="G48"/>
  <c r="G47" s="1"/>
  <c r="G46" s="1"/>
  <c r="G45" s="1"/>
  <c r="G44" s="1"/>
  <c r="H42"/>
  <c r="G42"/>
  <c r="H41"/>
  <c r="H40" s="1"/>
  <c r="H39" s="1"/>
  <c r="H38" s="1"/>
  <c r="G41"/>
  <c r="G40" s="1"/>
  <c r="G39" s="1"/>
  <c r="G38" s="1"/>
  <c r="H36"/>
  <c r="G36"/>
  <c r="G35" s="1"/>
  <c r="G34" s="1"/>
  <c r="H35"/>
  <c r="H34" s="1"/>
  <c r="H32"/>
  <c r="G32"/>
  <c r="H28"/>
  <c r="H27" s="1"/>
  <c r="H26" s="1"/>
  <c r="H25" s="1"/>
  <c r="G28"/>
  <c r="H23"/>
  <c r="G23"/>
  <c r="G22" s="1"/>
  <c r="G21" s="1"/>
  <c r="G20" s="1"/>
  <c r="H22"/>
  <c r="H21" s="1"/>
  <c r="H20" s="1"/>
  <c r="D27" i="29"/>
  <c r="G93" i="20"/>
  <c r="G88"/>
  <c r="G61"/>
  <c r="D55" i="33"/>
  <c r="D56"/>
  <c r="C55"/>
  <c r="C56"/>
  <c r="C47" i="21"/>
  <c r="C54"/>
  <c r="C55"/>
  <c r="G122" i="36" l="1"/>
  <c r="G123" s="1"/>
  <c r="F17"/>
  <c r="F122" s="1"/>
  <c r="F123" s="1"/>
  <c r="H91" i="34"/>
  <c r="H98"/>
  <c r="G27"/>
  <c r="G26" s="1"/>
  <c r="G25" s="1"/>
  <c r="G19" s="1"/>
  <c r="H79"/>
  <c r="H78" s="1"/>
  <c r="H72" s="1"/>
  <c r="G91"/>
  <c r="G98"/>
  <c r="H140"/>
  <c r="H139" s="1"/>
  <c r="H138" s="1"/>
  <c r="H132" s="1"/>
  <c r="H131" s="1"/>
  <c r="G138"/>
  <c r="G132" s="1"/>
  <c r="G164"/>
  <c r="G115"/>
  <c r="G114" s="1"/>
  <c r="G109" s="1"/>
  <c r="G79"/>
  <c r="G78" s="1"/>
  <c r="G159"/>
  <c r="G157" s="1"/>
  <c r="E17" i="36"/>
  <c r="E122" s="1"/>
  <c r="G65" i="34"/>
  <c r="G59" s="1"/>
  <c r="H65"/>
  <c r="H59" s="1"/>
  <c r="H58" s="1"/>
  <c r="H109"/>
  <c r="H108" s="1"/>
  <c r="H103" s="1"/>
  <c r="G108"/>
  <c r="G103" s="1"/>
  <c r="H19"/>
  <c r="G72"/>
  <c r="H157"/>
  <c r="G131" l="1"/>
  <c r="G158"/>
  <c r="H18"/>
  <c r="G58"/>
  <c r="D111" i="29"/>
  <c r="D109"/>
  <c r="D95"/>
  <c r="D114"/>
  <c r="D113" s="1"/>
  <c r="D32"/>
  <c r="D34"/>
  <c r="D30"/>
  <c r="D91"/>
  <c r="D90" s="1"/>
  <c r="D97"/>
  <c r="D96" s="1"/>
  <c r="D100"/>
  <c r="D102"/>
  <c r="D19" i="24"/>
  <c r="D33"/>
  <c r="G18" i="34" l="1"/>
  <c r="D108" i="29"/>
  <c r="D28" i="24"/>
  <c r="G27" i="20"/>
  <c r="G171"/>
  <c r="G170" s="1"/>
  <c r="G173"/>
  <c r="G95"/>
  <c r="G85" s="1"/>
  <c r="G38" l="1"/>
  <c r="G36"/>
  <c r="C51" i="21"/>
  <c r="C52" i="33"/>
  <c r="C51"/>
  <c r="C53"/>
  <c r="C42"/>
  <c r="C18" s="1"/>
  <c r="C48" i="21"/>
  <c r="C49"/>
  <c r="C52"/>
  <c r="G35" i="20" l="1"/>
  <c r="G34" s="1"/>
  <c r="G33" s="1"/>
  <c r="F19" i="27" l="1"/>
  <c r="D19"/>
  <c r="D99" i="29"/>
  <c r="G84" i="20"/>
  <c r="G103"/>
  <c r="G101" s="1"/>
  <c r="G100" l="1"/>
  <c r="G99" s="1"/>
  <c r="D86" i="29"/>
  <c r="D89"/>
  <c r="G129" i="20" l="1"/>
  <c r="D30" i="24"/>
  <c r="D18" s="1"/>
  <c r="D53" i="33"/>
  <c r="D52" s="1"/>
  <c r="D51" s="1"/>
  <c r="G31" i="20" l="1"/>
  <c r="G26" s="1"/>
  <c r="D59" i="33"/>
  <c r="C59"/>
  <c r="C58" i="21"/>
  <c r="C47" i="33"/>
  <c r="D85" i="29"/>
  <c r="G128" i="20"/>
  <c r="D126" i="29"/>
  <c r="D61" i="33"/>
  <c r="C61"/>
  <c r="C60" i="21"/>
  <c r="G60" i="20" l="1"/>
  <c r="G59" s="1"/>
  <c r="G58" s="1"/>
  <c r="G57" s="1"/>
  <c r="F18" i="27" l="1"/>
  <c r="F17" s="1"/>
  <c r="F21"/>
  <c r="F20" s="1"/>
  <c r="D18"/>
  <c r="D17" s="1"/>
  <c r="D21"/>
  <c r="D20" s="1"/>
  <c r="D17" i="26"/>
  <c r="D16" s="1"/>
  <c r="D20"/>
  <c r="D19" s="1"/>
  <c r="C63" i="33"/>
  <c r="C58" s="1"/>
  <c r="C50" s="1"/>
  <c r="C49" s="1"/>
  <c r="G122" i="20" l="1"/>
  <c r="C20" i="33"/>
  <c r="D47"/>
  <c r="D46" s="1"/>
  <c r="C46"/>
  <c r="D20"/>
  <c r="C18" i="21"/>
  <c r="G175" i="20"/>
  <c r="D41" i="24"/>
  <c r="D63" i="33"/>
  <c r="C62" i="21"/>
  <c r="C57" s="1"/>
  <c r="C46" s="1"/>
  <c r="C64" s="1"/>
  <c r="C44"/>
  <c r="C43" s="1"/>
  <c r="D58" i="33" l="1"/>
  <c r="D50" s="1"/>
  <c r="D49" s="1"/>
  <c r="D40" l="1"/>
  <c r="C40"/>
  <c r="D38"/>
  <c r="C38"/>
  <c r="C37" i="21"/>
  <c r="C35"/>
  <c r="C44" i="33"/>
  <c r="C43" s="1"/>
  <c r="C35"/>
  <c r="C31"/>
  <c r="C30" s="1"/>
  <c r="C25"/>
  <c r="C24" s="1"/>
  <c r="C19"/>
  <c r="D44"/>
  <c r="D43" s="1"/>
  <c r="D42" s="1"/>
  <c r="D35"/>
  <c r="D31"/>
  <c r="D30" s="1"/>
  <c r="D25"/>
  <c r="D24" s="1"/>
  <c r="D19"/>
  <c r="C23" i="21"/>
  <c r="C22" s="1"/>
  <c r="C41"/>
  <c r="C40" s="1"/>
  <c r="C39" s="1"/>
  <c r="C32"/>
  <c r="C29"/>
  <c r="C28" s="1"/>
  <c r="C17"/>
  <c r="G182" i="20"/>
  <c r="G181" s="1"/>
  <c r="G180" s="1"/>
  <c r="G179" s="1"/>
  <c r="G178" s="1"/>
  <c r="G177" s="1"/>
  <c r="G155"/>
  <c r="G154" s="1"/>
  <c r="G153" s="1"/>
  <c r="G151"/>
  <c r="G150" s="1"/>
  <c r="G149" s="1"/>
  <c r="G161"/>
  <c r="G160" s="1"/>
  <c r="G140"/>
  <c r="G139" s="1"/>
  <c r="G126"/>
  <c r="G124"/>
  <c r="G118"/>
  <c r="G116" s="1"/>
  <c r="G117"/>
  <c r="G48"/>
  <c r="G47"/>
  <c r="G46" s="1"/>
  <c r="G45" s="1"/>
  <c r="G44" s="1"/>
  <c r="G69"/>
  <c r="G67" s="1"/>
  <c r="G66" s="1"/>
  <c r="G68"/>
  <c r="G86"/>
  <c r="G81"/>
  <c r="G76"/>
  <c r="G75" s="1"/>
  <c r="F125" i="29"/>
  <c r="F124" s="1"/>
  <c r="F123" s="1"/>
  <c r="E125"/>
  <c r="E124" s="1"/>
  <c r="E123" s="1"/>
  <c r="D124"/>
  <c r="D123" s="1"/>
  <c r="D121"/>
  <c r="D120" s="1"/>
  <c r="F117"/>
  <c r="E117"/>
  <c r="F116"/>
  <c r="E116"/>
  <c r="F115"/>
  <c r="E115"/>
  <c r="F107"/>
  <c r="F106" s="1"/>
  <c r="F105" s="1"/>
  <c r="E107"/>
  <c r="E106" s="1"/>
  <c r="E105" s="1"/>
  <c r="D106"/>
  <c r="D105" s="1"/>
  <c r="F84"/>
  <c r="F83" s="1"/>
  <c r="F82" s="1"/>
  <c r="F81" s="1"/>
  <c r="E84"/>
  <c r="E83" s="1"/>
  <c r="E82" s="1"/>
  <c r="E81" s="1"/>
  <c r="D83"/>
  <c r="D82" s="1"/>
  <c r="D81" s="1"/>
  <c r="F80"/>
  <c r="F79" s="1"/>
  <c r="F78" s="1"/>
  <c r="F77" s="1"/>
  <c r="E80"/>
  <c r="E79" s="1"/>
  <c r="E78" s="1"/>
  <c r="E77" s="1"/>
  <c r="D79"/>
  <c r="D78" s="1"/>
  <c r="D77" s="1"/>
  <c r="F76"/>
  <c r="F75" s="1"/>
  <c r="F74" s="1"/>
  <c r="F73" s="1"/>
  <c r="E76"/>
  <c r="E75" s="1"/>
  <c r="E74" s="1"/>
  <c r="E73" s="1"/>
  <c r="D75"/>
  <c r="D74" s="1"/>
  <c r="D73" s="1"/>
  <c r="F72"/>
  <c r="F71" s="1"/>
  <c r="E72"/>
  <c r="E71" s="1"/>
  <c r="F70"/>
  <c r="E70"/>
  <c r="D70"/>
  <c r="F69"/>
  <c r="F68" s="1"/>
  <c r="E69"/>
  <c r="E68" s="1"/>
  <c r="F67"/>
  <c r="F66" s="1"/>
  <c r="E67"/>
  <c r="E66" s="1"/>
  <c r="D66"/>
  <c r="D65" s="1"/>
  <c r="F62"/>
  <c r="F61" s="1"/>
  <c r="E62"/>
  <c r="E61" s="1"/>
  <c r="D61"/>
  <c r="F60"/>
  <c r="E60"/>
  <c r="F59"/>
  <c r="F57" s="1"/>
  <c r="E59"/>
  <c r="E57" s="1"/>
  <c r="D59"/>
  <c r="F58"/>
  <c r="E58"/>
  <c r="D57"/>
  <c r="F55"/>
  <c r="E55"/>
  <c r="F54"/>
  <c r="E54"/>
  <c r="F53"/>
  <c r="F52" s="1"/>
  <c r="E53"/>
  <c r="E52" s="1"/>
  <c r="D53"/>
  <c r="D52" s="1"/>
  <c r="F51"/>
  <c r="F50" s="1"/>
  <c r="E51"/>
  <c r="E50" s="1"/>
  <c r="D50"/>
  <c r="D49" s="1"/>
  <c r="F47"/>
  <c r="F46" s="1"/>
  <c r="F45" s="1"/>
  <c r="F44" s="1"/>
  <c r="E47"/>
  <c r="E46" s="1"/>
  <c r="E45" s="1"/>
  <c r="E44" s="1"/>
  <c r="D46"/>
  <c r="D45" s="1"/>
  <c r="D44" s="1"/>
  <c r="F43"/>
  <c r="F42" s="1"/>
  <c r="F41" s="1"/>
  <c r="F40" s="1"/>
  <c r="E43"/>
  <c r="E42" s="1"/>
  <c r="E41" s="1"/>
  <c r="E40" s="1"/>
  <c r="D42"/>
  <c r="D41" s="1"/>
  <c r="D40" s="1"/>
  <c r="F39"/>
  <c r="F38" s="1"/>
  <c r="F37" s="1"/>
  <c r="F36" s="1"/>
  <c r="E39"/>
  <c r="E38" s="1"/>
  <c r="E37" s="1"/>
  <c r="E36" s="1"/>
  <c r="D38"/>
  <c r="D37" s="1"/>
  <c r="D36" s="1"/>
  <c r="F26"/>
  <c r="F25" s="1"/>
  <c r="F24" s="1"/>
  <c r="F23" s="1"/>
  <c r="E26"/>
  <c r="E25" s="1"/>
  <c r="E24" s="1"/>
  <c r="E23" s="1"/>
  <c r="D25"/>
  <c r="D24" s="1"/>
  <c r="D23" s="1"/>
  <c r="F22"/>
  <c r="F21" s="1"/>
  <c r="F20" s="1"/>
  <c r="F19" s="1"/>
  <c r="E22"/>
  <c r="E21" s="1"/>
  <c r="E20" s="1"/>
  <c r="E19" s="1"/>
  <c r="D21"/>
  <c r="G112" i="20"/>
  <c r="G111" s="1"/>
  <c r="G110" s="1"/>
  <c r="G42"/>
  <c r="G41" s="1"/>
  <c r="G40" s="1"/>
  <c r="D35" i="24"/>
  <c r="F23" i="27"/>
  <c r="F16"/>
  <c r="D23"/>
  <c r="D16"/>
  <c r="D15" i="26"/>
  <c r="D22"/>
  <c r="G22" i="20"/>
  <c r="G21" s="1"/>
  <c r="G20" s="1"/>
  <c r="G19" s="1"/>
  <c r="G54"/>
  <c r="G53" s="1"/>
  <c r="G52" s="1"/>
  <c r="G51" s="1"/>
  <c r="G50" s="1"/>
  <c r="G73"/>
  <c r="G72" s="1"/>
  <c r="G82"/>
  <c r="G80" s="1"/>
  <c r="G79" s="1"/>
  <c r="G107"/>
  <c r="G106" s="1"/>
  <c r="G105" s="1"/>
  <c r="G134"/>
  <c r="G133" s="1"/>
  <c r="G132" s="1"/>
  <c r="G145"/>
  <c r="G138"/>
  <c r="G137" s="1"/>
  <c r="G168"/>
  <c r="G167" s="1"/>
  <c r="G166" s="1"/>
  <c r="G165" s="1"/>
  <c r="G164" s="1"/>
  <c r="D26" i="24"/>
  <c r="D38"/>
  <c r="D44"/>
  <c r="G98" i="20" l="1"/>
  <c r="G97" s="1"/>
  <c r="D104" i="29"/>
  <c r="G143" i="20"/>
  <c r="D19" i="29"/>
  <c r="C37" i="33"/>
  <c r="C34" s="1"/>
  <c r="F18" i="29"/>
  <c r="F65"/>
  <c r="F64" s="1"/>
  <c r="F63" s="1"/>
  <c r="F114"/>
  <c r="F113" s="1"/>
  <c r="F104" s="1"/>
  <c r="G159" i="20"/>
  <c r="G158" s="1"/>
  <c r="G78"/>
  <c r="G121"/>
  <c r="G120" s="1"/>
  <c r="G115" s="1"/>
  <c r="G71"/>
  <c r="G65" s="1"/>
  <c r="D37" i="33"/>
  <c r="D34" s="1"/>
  <c r="D48" i="29"/>
  <c r="G25" i="20"/>
  <c r="G24" s="1"/>
  <c r="G18" s="1"/>
  <c r="F56" i="29"/>
  <c r="D56"/>
  <c r="D55" s="1"/>
  <c r="E56"/>
  <c r="E49"/>
  <c r="E48" s="1"/>
  <c r="F49"/>
  <c r="F48" s="1"/>
  <c r="E114"/>
  <c r="E113" s="1"/>
  <c r="E104" s="1"/>
  <c r="E18"/>
  <c r="C34" i="21"/>
  <c r="C31" s="1"/>
  <c r="C16" s="1"/>
  <c r="E65" i="29"/>
  <c r="E64" s="1"/>
  <c r="E63" s="1"/>
  <c r="D64" l="1"/>
  <c r="D63" s="1"/>
  <c r="D18"/>
  <c r="F17"/>
  <c r="F129" s="1"/>
  <c r="F130" s="1"/>
  <c r="G142" i="20"/>
  <c r="G136" s="1"/>
  <c r="E17" i="29"/>
  <c r="E129" s="1"/>
  <c r="E130" s="1"/>
  <c r="G157" i="20"/>
  <c r="G64"/>
  <c r="G114"/>
  <c r="G109" s="1"/>
  <c r="D18" i="33"/>
  <c r="D65" s="1"/>
  <c r="C65"/>
  <c r="D17" i="29" l="1"/>
  <c r="D129" s="1"/>
  <c r="G17" i="20"/>
  <c r="G135"/>
</calcChain>
</file>

<file path=xl/sharedStrings.xml><?xml version="1.0" encoding="utf-8"?>
<sst xmlns="http://schemas.openxmlformats.org/spreadsheetml/2006/main" count="2672" uniqueCount="526">
  <si>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</si>
  <si>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</si>
  <si>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</si>
  <si>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</si>
  <si>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</si>
  <si>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</si>
  <si>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</si>
  <si>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</si>
  <si>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</si>
  <si>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</si>
  <si>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</si>
  <si>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</si>
  <si>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</si>
  <si>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</si>
  <si>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</si>
  <si>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</si>
  <si>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</si>
  <si>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</si>
  <si>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</si>
  <si>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</si>
  <si>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</si>
  <si>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</si>
  <si>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</si>
  <si>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</si>
  <si>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</si>
  <si>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Органы внутренних дел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</si>
  <si>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</si>
  <si>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</si>
  <si>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</si>
  <si>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</si>
  <si>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</si>
  <si>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</si>
  <si>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</si>
  <si>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</si>
  <si>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</si>
  <si>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</si>
  <si>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</si>
  <si>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</si>
  <si>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</si>
  <si>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</si>
  <si>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</si>
  <si>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</si>
  <si>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</si>
  <si>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</si>
  <si>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</si>
  <si>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</si>
  <si>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</si>
  <si>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</si>
  <si>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</si>
  <si>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</si>
  <si>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</si>
  <si>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000  1  05  03020  01  0000  110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</si>
  <si>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</si>
  <si>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</si>
  <si>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</si>
  <si>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</si>
  <si>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</si>
  <si>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</si>
  <si>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</si>
  <si>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</si>
  <si>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</si>
  <si>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</si>
  <si>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Единый сельскохозяйственный налог ( за налоговые периоды истекшие до 1 января 2011года)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</si>
  <si>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</si>
  <si>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</si>
  <si>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</si>
  <si>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</si>
  <si>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</si>
  <si>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</si>
  <si>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</si>
  <si>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</si>
  <si>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</si>
  <si>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</si>
  <si>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</si>
  <si>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</si>
  <si>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</si>
  <si>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</si>
  <si>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</si>
  <si>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</si>
  <si>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</si>
  <si>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</si>
  <si>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 xml:space="preserve">Доплаты к пенсиям муниципальныхных служащих 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</si>
  <si>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</si>
  <si>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</si>
  <si>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</si>
  <si>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</si>
  <si>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</si>
  <si>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</si>
  <si>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</si>
  <si>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</si>
  <si>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</si>
  <si>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</si>
  <si>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</si>
  <si>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</si>
  <si>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</si>
  <si>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</si>
  <si>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Другие вопросы в области жилищно- комунального хозяйства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</si>
  <si>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</si>
  <si>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</si>
  <si>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Обеспечение деятельности подведомственных учреждений (муниципальное бюджетное учреждение  ЖКХ "Исток")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</si>
  <si>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</si>
  <si>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</si>
  <si>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</si>
  <si>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</si>
  <si>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</si>
  <si>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</si>
  <si>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</si>
  <si>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</si>
  <si>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</si>
  <si>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</si>
  <si>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</si>
  <si>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</si>
  <si>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</si>
  <si>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</si>
  <si>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</si>
  <si>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</si>
  <si>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</si>
  <si>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</si>
  <si>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</si>
  <si>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</si>
  <si>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</si>
  <si>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</si>
  <si>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</si>
  <si>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</si>
  <si>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</si>
  <si>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</si>
  <si>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</si>
  <si>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</si>
  <si>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</si>
  <si>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</si>
  <si>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</si>
  <si>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</si>
  <si>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</si>
  <si>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</si>
  <si>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</si>
  <si>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</si>
  <si>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</si>
  <si>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</si>
  <si>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</si>
  <si>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</si>
  <si>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</si>
  <si>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</si>
  <si>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</si>
  <si>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</si>
  <si>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</si>
  <si>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</si>
  <si>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</si>
  <si>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</si>
  <si>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</si>
  <si>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</si>
  <si>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</si>
  <si>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</si>
  <si>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</si>
  <si>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</si>
  <si>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</si>
  <si>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</si>
  <si>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</si>
  <si>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</si>
  <si>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</si>
  <si>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</si>
  <si>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</si>
  <si>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</si>
  <si>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</si>
  <si>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</si>
  <si>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</si>
  <si>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</si>
  <si>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</si>
  <si>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</si>
  <si>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</si>
  <si>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</si>
  <si>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</si>
  <si>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</si>
  <si>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</si>
  <si>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</si>
  <si>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</si>
  <si>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</si>
  <si>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</si>
  <si>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</si>
  <si>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</si>
  <si>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</si>
  <si>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Мероприятия по поддержке и развитию культуры</t>
  </si>
  <si>
    <t>34101  22120</t>
  </si>
  <si>
    <t>Мероприятие по созданию условий для профессионального роста</t>
  </si>
  <si>
    <t>34101 22130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</si>
  <si>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</si>
  <si>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</si>
  <si>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</si>
  <si>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</si>
  <si>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</si>
  <si>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</si>
  <si>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</si>
  <si>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</si>
  <si>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</si>
  <si>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</si>
  <si>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</si>
  <si>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</si>
  <si>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</si>
  <si>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</si>
  <si>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Улучшение качества питьевой воды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</si>
  <si>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</si>
  <si>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</si>
  <si>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</si>
  <si>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</si>
  <si>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</si>
  <si>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</si>
  <si>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</si>
  <si>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</si>
  <si>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</si>
  <si>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</si>
  <si>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</si>
  <si>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</si>
  <si>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</si>
  <si>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</si>
  <si>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</si>
  <si>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</si>
  <si>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</si>
  <si>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</si>
  <si>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</si>
  <si>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</si>
  <si>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</si>
  <si>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</si>
  <si>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</si>
  <si>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</si>
  <si>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</si>
  <si>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</si>
  <si>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</si>
  <si>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</si>
  <si>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</si>
  <si>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</si>
  <si>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</si>
  <si>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</si>
  <si>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</si>
  <si>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</si>
  <si>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</si>
  <si>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</si>
  <si>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</si>
  <si>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</si>
  <si>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</si>
  <si>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</si>
  <si>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3500000000</t>
  </si>
  <si>
    <t>3500100000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</si>
  <si>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</si>
  <si>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</si>
  <si>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</si>
  <si>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</si>
  <si>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</si>
  <si>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</si>
  <si>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</si>
  <si>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</si>
  <si>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</si>
  <si>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3500101980</t>
  </si>
  <si>
    <t>3400000000</t>
  </si>
  <si>
    <t>3410000000</t>
  </si>
  <si>
    <t>3410100000</t>
  </si>
  <si>
    <t>3410100980</t>
  </si>
  <si>
    <t>3410122120</t>
  </si>
  <si>
    <t>3410122130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</si>
  <si>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</si>
  <si>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</si>
  <si>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</si>
  <si>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</si>
  <si>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</si>
  <si>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</si>
  <si>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</si>
  <si>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</si>
  <si>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</si>
  <si>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</si>
  <si>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</si>
  <si>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Приложение   2</t>
  </si>
  <si>
    <t>000  1  06  06030  00  0000  110</t>
  </si>
  <si>
    <t>000  1  06  06033 10  1000  110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</si>
  <si>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</si>
  <si>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</si>
  <si>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000  1  06  06043 10  1000  110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</si>
  <si>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</si>
  <si>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</si>
  <si>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</si>
  <si>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</si>
  <si>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</si>
  <si>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</si>
  <si>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000  1  03  00000  00  0000  000</t>
  </si>
  <si>
    <t>000 1 03 02230 01 0000 110</t>
  </si>
  <si>
    <t>000 1 03 02240 01 0000 110</t>
  </si>
  <si>
    <t>000 1 03 02250 01 0000 110</t>
  </si>
  <si>
    <t xml:space="preserve">000 1 03 02260 01 0000 110 </t>
  </si>
  <si>
    <t>000 1 01 02020 01 0000 110</t>
  </si>
  <si>
    <t xml:space="preserve">НАЛОГИ НА ТОВАРЫ (РАБОТЫ,УСЛУГИ), РЕАЛИЗУЕМЫЕ НА ТЕРРИТОРИИ РОССИЙСКОЙ ФЕДЕРАЦИИ 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</si>
  <si>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</si>
  <si>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</si>
  <si>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</si>
  <si>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</si>
  <si>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</si>
  <si>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  (руб.)</t>
  </si>
  <si>
    <t>Приложение 7</t>
  </si>
  <si>
    <t>Приложение 8</t>
  </si>
  <si>
    <t>Приложение 10</t>
  </si>
  <si>
    <t xml:space="preserve">Приложение 3 </t>
  </si>
  <si>
    <t xml:space="preserve">Приложение 4 </t>
  </si>
  <si>
    <t>Приложение 9</t>
  </si>
  <si>
    <t>Приложение 6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</si>
  <si>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</si>
  <si>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</si>
  <si>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000  1  03  02000  01 0000  110</t>
  </si>
  <si>
    <t>Дотации  на выравнивание уровня бюджетной обеспеченности</t>
  </si>
  <si>
    <t>000  1  03  02000  01  0000  110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</si>
  <si>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</si>
  <si>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</si>
  <si>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</si>
  <si>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</si>
  <si>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практикой, в соответствии со статьей 227 Налогового кодекса Российской Федерации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</si>
  <si>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</si>
  <si>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</si>
  <si>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</si>
  <si>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</si>
  <si>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</si>
  <si>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</si>
  <si>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000  2 02 35250 00 0000 000</t>
  </si>
  <si>
    <t>Субвенции бюджетам на оплату жилищно-коммунальных услуг отдельным категориям граждан</t>
  </si>
  <si>
    <t>Социальное обеспечение</t>
  </si>
  <si>
    <t>000 1 01 02030 01 0000 110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</si>
  <si>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</si>
  <si>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</si>
  <si>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</si>
  <si>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</si>
  <si>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</si>
  <si>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</si>
  <si>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 xml:space="preserve"> Московского сельсовета Усть-Абаканского района</t>
  </si>
  <si>
    <t>Республики  Хакасия</t>
  </si>
  <si>
    <t xml:space="preserve"> "О бюджете  </t>
  </si>
  <si>
    <t xml:space="preserve">  Московского сельсовета Усть-Абаканского</t>
  </si>
  <si>
    <t xml:space="preserve">     Сумма  (руб.)</t>
  </si>
  <si>
    <t xml:space="preserve">    Сумма  (руб.)</t>
  </si>
  <si>
    <t xml:space="preserve">Всего доходов 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</si>
  <si>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</si>
  <si>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</t>
  </si>
  <si>
    <t xml:space="preserve">Дотации бюджетам бюджетной системы  Российской Федерации </t>
  </si>
  <si>
    <t>000  2 02 30000 00 0000 000</t>
  </si>
  <si>
    <t>СУБВЕНЦИИ БЮДЖЕТАМ БЮДЖЕТНОЙ СИСТЕМЫ РОССИЙСКОЙ  ФЕДЕРАЦИИ</t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</si>
  <si>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осуществляются в соответствии  со статьями 227, 227.1 и 228 Налогового кодекса Российской Федерации.</t>
  </si>
  <si>
    <t>ДОХОДЫ ОТ ОКАЗАНИЯ ПЛАТНЫХ УСЛУГ   И КОМПЕНСАЦИИ ЗАТРАТ ГОСУДАРСТВА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</si>
  <si>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</si>
  <si>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</si>
  <si>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</si>
  <si>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</si>
  <si>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</si>
  <si>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</si>
  <si>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</si>
  <si>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000  2  02  10000  00  0000  150</t>
  </si>
  <si>
    <t>000  2 02 35250 10 0000 150</t>
  </si>
  <si>
    <t>Муниципальная программа  «Чистая вода  на 2016-2022 годы»</t>
  </si>
  <si>
    <t>3600000000</t>
  </si>
  <si>
    <t>3600100000</t>
  </si>
  <si>
    <t>Обеспечение энергоэффективности и энергосбережения на объектах муниципальной собственности</t>
  </si>
  <si>
    <t>Мероприятия, направленные на энергосбережение и повышение энергетической эффективности</t>
  </si>
  <si>
    <t>3600122050</t>
  </si>
  <si>
    <t>Муниципальная программа «Чистая вода  на 2016-2022 годы»</t>
  </si>
  <si>
    <t>36000 00000</t>
  </si>
  <si>
    <t>36001 00000</t>
  </si>
  <si>
    <t>36001 22050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</si>
  <si>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 в соответствии со статьей 227 Налогового кодекса Российской Федерации</t>
  </si>
  <si>
    <t>000  2 02 30000 00 0000 150</t>
  </si>
  <si>
    <t>000  2 02 35250 00 0000 150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</si>
  <si>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</si>
  <si>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000  1 16 02000 02 0000 140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</si>
  <si>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</si>
  <si>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</si>
  <si>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000 2 02 30024 00 0000 150</t>
  </si>
  <si>
    <t>Субвенции бюджетам на выполнение передаваемых полномочий субъектов Российской Федерации</t>
  </si>
  <si>
    <t>000 2 02 30024 10 0000 150</t>
  </si>
  <si>
    <t>Субвенции бюджетам  сельских поселений на выполнение передаваемых полномочий субъектов Российской Федерации</t>
  </si>
  <si>
    <t>7050070230</t>
  </si>
  <si>
    <t>Осуществление государственного полномочия  по определению перечня должностных лиц, уполномоченных составлять протокола об административных правонарушениях</t>
  </si>
  <si>
    <t>Прочая закупка товаров, работ и услуг</t>
  </si>
  <si>
    <t>70500 70230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</si>
  <si>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</si>
  <si>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</si>
  <si>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</si>
  <si>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</si>
  <si>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Гражданская оборона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</si>
  <si>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</si>
  <si>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«Пожарная безопасность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</si>
  <si>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</si>
  <si>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</si>
  <si>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Муниципальная программа "Энергосбережение и энергоэффективность  на  территории Московского сельсовета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</si>
  <si>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</si>
  <si>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</si>
  <si>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</si>
  <si>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</si>
  <si>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Подпрограмма "Развитие физической культуры и спорта  в Московском сельсовете »</t>
  </si>
  <si>
    <t>Муниципальная программа "Энергосбережение и энергоэффективность  на  территории Московского сельсовета »</t>
  </si>
  <si>
    <t xml:space="preserve">Подпрограмма "Развитие физической культуры и спорта  в Московском сельсовете 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</si>
  <si>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</si>
  <si>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</si>
  <si>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</si>
  <si>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</si>
  <si>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Защита населения от чрезвычайных ситуаций, обеспечение пожарной безопасности и безопасности людей</t>
  </si>
  <si>
    <t>Защита населения и территории от чрезвычайных ситуаций природного и техногенного характера, пожарная безопасность</t>
  </si>
  <si>
    <t>30201S1260</t>
  </si>
  <si>
    <t>000  2  02 16001  10  0000  150</t>
  </si>
  <si>
    <t>000  2  02  16001  10  0000  150</t>
  </si>
  <si>
    <t>3700000000</t>
  </si>
  <si>
    <t>Муниципальная программа "Сохранение и развитие малых сел на территории Московского сельсовета Усть-Абаканского района"</t>
  </si>
  <si>
    <t>Улучшение качества жизни малых сел</t>
  </si>
  <si>
    <t>3700100000</t>
  </si>
  <si>
    <t>Мероприятия на компенсацию затрат по доставке продуктовых и непродуктовых товаров жителям малых сел Республики Хакасия, не имеющих стационарных точек торговли</t>
  </si>
  <si>
    <t>37001S1280</t>
  </si>
  <si>
    <t>Осуществление отдельных  государственных полномочий в сфере социальной поддержки рабртников  муниципальных организаций культуры, работающих и проживающих в сельских населенных пунктах, поселках городского типа</t>
  </si>
  <si>
    <t>Муниципальная программа "Обеспечение безопасности населения на территории Московского сельсовета Усть-Абаканского района"</t>
  </si>
  <si>
    <t>Подпрограмма "Защита населения и ликвидация чрезвычайных ситуаций, стихийных бедствий и их последствий в Московском сельсовете Усть-Абаканского района"</t>
  </si>
  <si>
    <t>Создание условий по защите населения от чрезвычайных ситуаций, стихийных бедствий и их последствий</t>
  </si>
  <si>
    <t>Мероприятия по защите населения от чрезвычайных ситуаций, пожарной безопасности</t>
  </si>
  <si>
    <t>3010222080</t>
  </si>
  <si>
    <t>Муниципальная программа  "Сохранение и развитие малых сел на территории Московского сельсовета Усть-Абаканского района"</t>
  </si>
  <si>
    <t>37000 00000</t>
  </si>
  <si>
    <t>37001 00000</t>
  </si>
  <si>
    <t>37001 S1280</t>
  </si>
  <si>
    <t>Защита населения  и территории от чрезвычайных ситуаций природного и техногенного характера, пожарная безопасность</t>
  </si>
  <si>
    <t xml:space="preserve">Сумма  на 2025 год                  </t>
  </si>
  <si>
    <t>Сумма                           на 2025 год</t>
  </si>
  <si>
    <t>сумма на 2025  год</t>
  </si>
  <si>
    <t>30201S1250</t>
  </si>
  <si>
    <t>Поддержка подразделений добровольной пожарной охраны</t>
  </si>
  <si>
    <t>Обеспечение первичных мер пожарной безопасности</t>
  </si>
  <si>
    <t>810</t>
  </si>
  <si>
    <t>Субсидии юр.лицам (кроме некоммерческих организаций) индивидуальных предпринимателей, физ.лицам производящим товары, работы, услуги</t>
  </si>
  <si>
    <t>Расходы на выплаты персоналу государственных (муниципальных)органов</t>
  </si>
  <si>
    <t>Осуществление отдельных государственных полномочий в сфере социальной поддержки работников муниципальных организаций культкры, работающих и проживающих в сельских населенных пунктах, поселках городского типа</t>
  </si>
  <si>
    <t>Субсидии юр.лицам (кроме некоммерческих организаций) индивидуальных предпринимателей, физлицм производящим товары, работы, услуги</t>
  </si>
  <si>
    <t>Осуществление государственного полномочия  по определению перечня должностных лиц,  уполномоченных составлять протокола об административных правонарушениях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</si>
  <si>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населенных пунктах, поселках городского типа</t>
  </si>
  <si>
    <t>Приложение 5</t>
  </si>
  <si>
    <t>сумма на 2026  год</t>
  </si>
  <si>
    <t xml:space="preserve">Сумма  на 2026 год                  </t>
  </si>
  <si>
    <t>Сумма                           на 2026 год</t>
  </si>
  <si>
    <t>3020171250</t>
  </si>
  <si>
    <t>3020171260</t>
  </si>
  <si>
    <t>3700171280</t>
  </si>
  <si>
    <t>Водное хозяйство</t>
  </si>
  <si>
    <t>06</t>
  </si>
  <si>
    <t>30000000000</t>
  </si>
  <si>
    <t>301010000</t>
  </si>
  <si>
    <t>Обеспечение безопасности гидротехнических сооружений</t>
  </si>
  <si>
    <t>3010171490</t>
  </si>
  <si>
    <t>Муниципальная программа "Социальная поддержка граждан на территории Московского сельсовета"</t>
  </si>
  <si>
    <t>3800000000</t>
  </si>
  <si>
    <t>Социальные выплаты гражданам в соответствии с действующим законодательством</t>
  </si>
  <si>
    <t>3800100000</t>
  </si>
  <si>
    <t>3800114910</t>
  </si>
  <si>
    <t>Развитие мер социальной поддержки отдельных категорий граждан</t>
  </si>
  <si>
    <t>3800200000</t>
  </si>
  <si>
    <t>Оказание материальной помощи гражданам, оказавшимся в 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</si>
  <si>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</si>
  <si>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</si>
  <si>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</si>
  <si>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</si>
  <si>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>Обеспечение  первичных мер пожарной безопасности</t>
  </si>
  <si>
    <t>3800119410</t>
  </si>
  <si>
    <t>Оказание материальной помощи гражданам, оказавшимся в трудной жизненной ситуации</t>
  </si>
  <si>
    <t>Доплаты к пенсиям муниципальных служащих</t>
  </si>
  <si>
    <t>Оказание материальной помощи, гражданам оказавшимся в трудной жизненной ситуации</t>
  </si>
  <si>
    <t>Источники финансирования дефицита бюджета Московского сельсовета Усть-Абаканского района Республики Хакасия на 2025 год.</t>
  </si>
  <si>
    <t>Источники финансирования дефицита бюджета Московского сельсовета Усть-Абаканского района Республики Хакасия на плановый период   2026 и 2027 годов.</t>
  </si>
  <si>
    <t>сумма на 2027  год</t>
  </si>
  <si>
    <t>2025 г.</t>
  </si>
  <si>
    <t>по группам,  подгруппам и статьям кодов классификации доходов на 2025 год</t>
  </si>
  <si>
    <t>000  2  02  15009  00  0000  150</t>
  </si>
  <si>
    <t>Дотации бюджетам сельских поселений на выравнивание  бюджетной обеспеченности  из бюджетов муниципальных районов</t>
  </si>
  <si>
    <t>000  2  02  15009  10  0000  150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</si>
  <si>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</si>
  <si>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</si>
  <si>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Субвенции местным бюджетам на выполнение передаваемых полномочий субъектов Российской Федерации</t>
  </si>
  <si>
    <t>по группам,  подгруппам и статьям кодов классификации доходов на плановый период 2026 и 2027 годов</t>
  </si>
  <si>
    <t xml:space="preserve"> и плановый период 2026 и 2027 годов»</t>
  </si>
  <si>
    <t>000  2  02  16001  00  0000  150</t>
  </si>
  <si>
    <t>Дотации на выравнивание  бюджетной обеспеченности  из бюджетов муниципальных районов, городских округов с внутригородским делением</t>
  </si>
  <si>
    <t xml:space="preserve">   Усть-Абаканского района Республики Хакасия на 2025 год</t>
  </si>
  <si>
    <t>на 2025 год и плановый период 2026 и 2027 годов»</t>
  </si>
  <si>
    <t>Администрация Московского сельсовета Усть-Абаканского района Республики Хакасия</t>
  </si>
  <si>
    <t>Осуществление государственного полномочия  по определению перечня должностных лиц, уполномоченных составлять протоколы об административных правонарушениях</t>
  </si>
  <si>
    <t>Обеспечение функционирования Избирательной комиссии муниципального образования</t>
  </si>
  <si>
    <t>7030000000</t>
  </si>
  <si>
    <t>проведение выборов в представительные органы муниципальных образований</t>
  </si>
  <si>
    <t>7030001100</t>
  </si>
  <si>
    <t>Специальные расходы</t>
  </si>
  <si>
    <t>880</t>
  </si>
  <si>
    <t>проведение выборов Глав муниципальных образований</t>
  </si>
  <si>
    <t>7030001200</t>
  </si>
  <si>
    <t xml:space="preserve">   Усть-Абаканского района Республики Хакасия на плановый период  2026 и 2027 годы</t>
  </si>
  <si>
    <t xml:space="preserve">Сумма  на 2027 год                  </t>
  </si>
  <si>
    <t xml:space="preserve">    Усть-Абаканского района Республики Хакасия  на 2025 год</t>
  </si>
  <si>
    <t xml:space="preserve">    Усть-Абаканского района Республики Хакасия  на плановый период  2026 и 2027 годов</t>
  </si>
  <si>
    <t xml:space="preserve">Муниципальная программа «Обеспечение безопасности населения на территории  Московского  сельсовета Усть-Абаканского района » </t>
  </si>
  <si>
    <t>Подпрограмма «Старшее поколение»</t>
  </si>
  <si>
    <t>Московского сельсовета  Усть-Абаканского района Республики Хакасия на 2025 год</t>
  </si>
  <si>
    <t>70300 00000</t>
  </si>
  <si>
    <t>70300 01100</t>
  </si>
  <si>
    <t>70300 01200</t>
  </si>
  <si>
    <t>Московского сельсовета  Усть-Абаканского района Республики Хакасия на плановый период  2026 и 2027 годы</t>
  </si>
  <si>
    <t>Сумма                           на 2027 год</t>
  </si>
  <si>
    <t>Подпрограмма «Старшее поколение »</t>
  </si>
  <si>
    <t>на 2025 год и плановый период 2026 и  2027 годов»</t>
  </si>
  <si>
    <t>района  на 2025 год</t>
  </si>
  <si>
    <t>Субсидии бюджетам бюджетной системы Российской Федерации (межбюджетные субсидии)</t>
  </si>
  <si>
    <t>000  2  02 200000 00  0000  150</t>
  </si>
  <si>
    <t>000  2  02 29999 00  0000  150</t>
  </si>
  <si>
    <t>Прочие субсидии</t>
  </si>
  <si>
    <t>000  2  02 29999 10  0000  150</t>
  </si>
  <si>
    <t>Прочие субсидии бюджетам сельских поселений</t>
  </si>
  <si>
    <t>123</t>
  </si>
  <si>
    <t>иные выплаты государственных (муниципальных) органов привлекаемым лицам</t>
  </si>
  <si>
    <t>Иные выплаты государственных (муниципальных)органов привлекаемым лицам</t>
  </si>
  <si>
    <t>Иные выплаты государственных (муниципальных) органов привлекаемым лицам</t>
  </si>
  <si>
    <t>к  решению Совета депутатов</t>
  </si>
  <si>
    <t xml:space="preserve">к  решению  Совета депутатов </t>
  </si>
  <si>
    <t xml:space="preserve">к  решению Совета депутатов </t>
  </si>
  <si>
    <t xml:space="preserve">к решению  Совета депутатов </t>
  </si>
  <si>
    <t xml:space="preserve">от "20" декабря 2024 г. № 95  </t>
  </si>
  <si>
    <t xml:space="preserve">от "20"   декабря 2024 г. № 95  </t>
  </si>
  <si>
    <t xml:space="preserve">от "20"  декабря 2024 г. № 95  </t>
  </si>
  <si>
    <t xml:space="preserve">от "20" декабря 2024 г. № 95 </t>
  </si>
  <si>
    <t xml:space="preserve">от "20"  декабря 2024 г. № 95 </t>
  </si>
  <si>
    <t xml:space="preserve">от "20" декабря 2024 г. № 95     </t>
  </si>
  <si>
    <t xml:space="preserve">к   решению Совета депутатов </t>
  </si>
  <si>
    <t xml:space="preserve">от "20"  декабря   2024 г. № 95     </t>
  </si>
  <si>
    <t xml:space="preserve">от  "20"  декабря 2024 г.   № 95       </t>
  </si>
  <si>
    <t xml:space="preserve">к решению Совета депутатов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</si>
</sst>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54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2" tint="-0.499984740745262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6" fillId="0" borderId="1">
      <alignment horizontal="left" wrapText="1" indent="1"/>
    </xf>
    <xf numFmtId="49" fontId="6" fillId="0" borderId="31">
      <alignment horizontal="center" shrinkToFit="1"/>
    </xf>
    <xf numFmtId="0" fontId="35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4" fillId="0" borderId="0"/>
    <xf numFmtId="0" fontId="17" fillId="0" borderId="0"/>
    <xf numFmtId="43" fontId="44" fillId="0" borderId="0" applyFont="0" applyFill="0" applyBorder="0" applyAlignment="0" applyProtection="0"/>
  </cellStyleXfs>
  <cellXfs count="5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7" fillId="0" borderId="2" xfId="0" applyFont="1" applyBorder="1" applyAlignment="1">
      <alignment vertical="top" wrapText="1"/>
    </xf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2" xfId="0" applyFont="1" applyBorder="1" applyAlignment="1">
      <alignment wrapText="1"/>
    </xf>
    <xf numFmtId="49" fontId="11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top" wrapText="1"/>
    </xf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0" fontId="14" fillId="0" borderId="1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 wrapText="1"/>
    </xf>
    <xf numFmtId="0" fontId="16" fillId="3" borderId="13" xfId="0" applyFont="1" applyFill="1" applyBorder="1" applyAlignment="1">
      <alignment vertical="top" wrapText="1"/>
    </xf>
    <xf numFmtId="49" fontId="16" fillId="0" borderId="15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0" fontId="14" fillId="3" borderId="11" xfId="0" applyFont="1" applyFill="1" applyBorder="1" applyAlignment="1">
      <alignment vertical="top" wrapText="1"/>
    </xf>
    <xf numFmtId="4" fontId="13" fillId="3" borderId="14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0" fontId="1" fillId="0" borderId="17" xfId="0" applyFont="1" applyBorder="1"/>
    <xf numFmtId="49" fontId="16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0" fontId="16" fillId="0" borderId="16" xfId="0" applyFont="1" applyBorder="1" applyAlignment="1">
      <alignment vertical="top" wrapText="1"/>
    </xf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12" fillId="0" borderId="0" xfId="0" applyFont="1"/>
    <xf numFmtId="0" fontId="25" fillId="0" borderId="11" xfId="0" applyFont="1" applyBorder="1" applyAlignment="1">
      <alignment vertical="top" wrapText="1"/>
    </xf>
    <xf numFmtId="49" fontId="25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vertical="top" wrapText="1"/>
    </xf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vertical="top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25" fillId="0" borderId="21" xfId="0" applyNumberFormat="1" applyFont="1" applyBorder="1" applyAlignment="1">
      <alignment horizontal="center" vertical="center" wrapText="1"/>
    </xf>
    <xf numFmtId="0" fontId="36" fillId="0" borderId="13" xfId="0" applyFont="1" applyBorder="1" applyAlignment="1">
      <alignment wrapText="1"/>
    </xf>
    <xf numFmtId="0" fontId="36" fillId="0" borderId="13" xfId="0" applyFont="1" applyBorder="1"/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vertical="top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25" fillId="3" borderId="2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vertical="top" wrapText="1"/>
    </xf>
    <xf numFmtId="4" fontId="4" fillId="0" borderId="14" xfId="0" applyNumberFormat="1" applyFont="1" applyFill="1" applyBorder="1" applyAlignment="1">
      <alignment horizontal="center" vertical="center"/>
    </xf>
    <xf numFmtId="49" fontId="25" fillId="0" borderId="22" xfId="0" applyNumberFormat="1" applyFont="1" applyBorder="1" applyAlignment="1">
      <alignment horizontal="center" vertical="center" wrapText="1"/>
    </xf>
    <xf numFmtId="0" fontId="26" fillId="3" borderId="13" xfId="0" applyFont="1" applyFill="1" applyBorder="1" applyAlignment="1">
      <alignment vertical="top" wrapText="1"/>
    </xf>
    <xf numFmtId="49" fontId="4" fillId="0" borderId="15" xfId="0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0" fontId="26" fillId="0" borderId="11" xfId="0" applyFont="1" applyFill="1" applyBorder="1" applyAlignment="1">
      <alignment vertical="top" wrapText="1"/>
    </xf>
    <xf numFmtId="49" fontId="10" fillId="0" borderId="15" xfId="0" applyNumberFormat="1" applyFont="1" applyBorder="1" applyAlignment="1">
      <alignment horizontal="center" vertical="center" wrapText="1"/>
    </xf>
    <xf numFmtId="49" fontId="26" fillId="0" borderId="2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49" fontId="10" fillId="0" borderId="22" xfId="0" applyNumberFormat="1" applyFont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0" fontId="25" fillId="3" borderId="13" xfId="0" applyFont="1" applyFill="1" applyBorder="1" applyAlignment="1">
      <alignment vertical="top" wrapText="1"/>
    </xf>
    <xf numFmtId="49" fontId="10" fillId="0" borderId="21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4" fontId="28" fillId="2" borderId="27" xfId="4" applyNumberFormat="1" applyFont="1" applyFill="1" applyBorder="1" applyAlignment="1">
      <alignment horizontal="center" vertical="center" wrapText="1"/>
    </xf>
    <xf numFmtId="0" fontId="28" fillId="0" borderId="0" xfId="4" applyFont="1"/>
    <xf numFmtId="4" fontId="28" fillId="4" borderId="10" xfId="4" applyNumberFormat="1" applyFont="1" applyFill="1" applyBorder="1" applyAlignment="1">
      <alignment horizontal="center" wrapText="1"/>
    </xf>
    <xf numFmtId="4" fontId="28" fillId="4" borderId="20" xfId="4" applyNumberFormat="1" applyFont="1" applyFill="1" applyBorder="1" applyAlignment="1">
      <alignment horizontal="center" wrapText="1"/>
    </xf>
    <xf numFmtId="4" fontId="28" fillId="0" borderId="12" xfId="4" applyNumberFormat="1" applyFont="1" applyBorder="1" applyAlignment="1">
      <alignment horizontal="center" wrapText="1"/>
    </xf>
    <xf numFmtId="4" fontId="28" fillId="0" borderId="22" xfId="4" applyNumberFormat="1" applyFont="1" applyBorder="1" applyAlignment="1">
      <alignment horizontal="center" wrapText="1"/>
    </xf>
    <xf numFmtId="0" fontId="28" fillId="0" borderId="2" xfId="4" applyFont="1" applyBorder="1" applyAlignment="1">
      <alignment horizontal="center" wrapText="1"/>
    </xf>
    <xf numFmtId="4" fontId="28" fillId="0" borderId="14" xfId="4" applyNumberFormat="1" applyFont="1" applyBorder="1" applyAlignment="1">
      <alignment horizontal="center" wrapText="1"/>
    </xf>
    <xf numFmtId="4" fontId="28" fillId="0" borderId="21" xfId="4" applyNumberFormat="1" applyFont="1" applyBorder="1" applyAlignment="1">
      <alignment horizontal="center" wrapText="1"/>
    </xf>
    <xf numFmtId="0" fontId="27" fillId="0" borderId="2" xfId="4" applyFont="1" applyBorder="1" applyAlignment="1">
      <alignment horizontal="center" wrapText="1"/>
    </xf>
    <xf numFmtId="4" fontId="27" fillId="0" borderId="14" xfId="4" applyNumberFormat="1" applyFont="1" applyBorder="1" applyAlignment="1">
      <alignment horizontal="center" wrapText="1"/>
    </xf>
    <xf numFmtId="4" fontId="27" fillId="0" borderId="21" xfId="4" applyNumberFormat="1" applyFont="1" applyBorder="1" applyAlignment="1">
      <alignment horizontal="center" wrapText="1"/>
    </xf>
    <xf numFmtId="0" fontId="27" fillId="0" borderId="0" xfId="4" applyFont="1" applyAlignment="1">
      <alignment horizontal="left"/>
    </xf>
    <xf numFmtId="4" fontId="28" fillId="4" borderId="14" xfId="4" applyNumberFormat="1" applyFont="1" applyFill="1" applyBorder="1" applyAlignment="1">
      <alignment horizontal="center"/>
    </xf>
    <xf numFmtId="4" fontId="28" fillId="4" borderId="21" xfId="4" applyNumberFormat="1" applyFont="1" applyFill="1" applyBorder="1" applyAlignment="1">
      <alignment horizontal="center"/>
    </xf>
    <xf numFmtId="49" fontId="28" fillId="0" borderId="2" xfId="4" applyNumberFormat="1" applyFont="1" applyBorder="1" applyAlignment="1">
      <alignment horizontal="center" vertical="center" wrapText="1"/>
    </xf>
    <xf numFmtId="4" fontId="28" fillId="0" borderId="14" xfId="4" applyNumberFormat="1" applyFont="1" applyBorder="1" applyAlignment="1">
      <alignment horizontal="center"/>
    </xf>
    <xf numFmtId="4" fontId="28" fillId="0" borderId="21" xfId="4" applyNumberFormat="1" applyFont="1" applyBorder="1" applyAlignment="1">
      <alignment horizontal="center"/>
    </xf>
    <xf numFmtId="49" fontId="27" fillId="0" borderId="2" xfId="4" applyNumberFormat="1" applyFont="1" applyBorder="1" applyAlignment="1">
      <alignment horizontal="center" vertical="center" wrapText="1"/>
    </xf>
    <xf numFmtId="4" fontId="27" fillId="0" borderId="14" xfId="4" applyNumberFormat="1" applyFont="1" applyBorder="1" applyAlignment="1">
      <alignment horizontal="center"/>
    </xf>
    <xf numFmtId="4" fontId="27" fillId="0" borderId="21" xfId="4" applyNumberFormat="1" applyFont="1" applyBorder="1" applyAlignment="1">
      <alignment horizontal="center"/>
    </xf>
    <xf numFmtId="4" fontId="28" fillId="0" borderId="14" xfId="4" applyNumberFormat="1" applyFont="1" applyBorder="1" applyAlignment="1">
      <alignment horizontal="center" vertical="center" wrapText="1"/>
    </xf>
    <xf numFmtId="4" fontId="28" fillId="0" borderId="21" xfId="4" applyNumberFormat="1" applyFont="1" applyBorder="1" applyAlignment="1">
      <alignment horizontal="center" vertical="center" wrapText="1"/>
    </xf>
    <xf numFmtId="0" fontId="32" fillId="0" borderId="0" xfId="4" applyFont="1"/>
    <xf numFmtId="0" fontId="28" fillId="0" borderId="2" xfId="4" applyFont="1" applyBorder="1" applyAlignment="1">
      <alignment horizontal="center"/>
    </xf>
    <xf numFmtId="0" fontId="27" fillId="0" borderId="2" xfId="4" applyFont="1" applyBorder="1" applyAlignment="1">
      <alignment horizontal="center"/>
    </xf>
    <xf numFmtId="49" fontId="31" fillId="3" borderId="2" xfId="4" applyNumberFormat="1" applyFont="1" applyFill="1" applyBorder="1" applyAlignment="1">
      <alignment horizontal="center" vertical="center" wrapText="1"/>
    </xf>
    <xf numFmtId="4" fontId="28" fillId="4" borderId="10" xfId="4" applyNumberFormat="1" applyFont="1" applyFill="1" applyBorder="1" applyAlignment="1">
      <alignment horizontal="center"/>
    </xf>
    <xf numFmtId="0" fontId="26" fillId="3" borderId="13" xfId="4" applyFont="1" applyFill="1" applyBorder="1" applyAlignment="1">
      <alignment vertical="top" wrapText="1"/>
    </xf>
    <xf numFmtId="0" fontId="25" fillId="3" borderId="11" xfId="4" applyFont="1" applyFill="1" applyBorder="1" applyAlignment="1">
      <alignment vertical="top" wrapText="1"/>
    </xf>
    <xf numFmtId="0" fontId="25" fillId="3" borderId="13" xfId="4" applyFont="1" applyFill="1" applyBorder="1" applyAlignment="1">
      <alignment vertical="top" wrapText="1"/>
    </xf>
    <xf numFmtId="0" fontId="4" fillId="0" borderId="26" xfId="4" applyFont="1" applyBorder="1" applyAlignment="1">
      <alignment wrapText="1"/>
    </xf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0" fillId="0" borderId="2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center" wrapText="1"/>
    </xf>
    <xf numFmtId="0" fontId="36" fillId="0" borderId="13" xfId="0" applyFont="1" applyBorder="1" applyAlignment="1">
      <alignment vertical="center"/>
    </xf>
    <xf numFmtId="0" fontId="10" fillId="3" borderId="26" xfId="4" applyFont="1" applyFill="1" applyBorder="1" applyAlignment="1">
      <alignment wrapText="1"/>
    </xf>
    <xf numFmtId="49" fontId="4" fillId="0" borderId="13" xfId="4" applyNumberFormat="1" applyFont="1" applyBorder="1" applyAlignment="1">
      <alignment horizontal="left" wrapText="1"/>
    </xf>
    <xf numFmtId="0" fontId="4" fillId="0" borderId="26" xfId="4" applyFont="1" applyBorder="1" applyAlignment="1">
      <alignment vertical="center" wrapText="1"/>
    </xf>
    <xf numFmtId="49" fontId="4" fillId="0" borderId="28" xfId="4" applyNumberFormat="1" applyFont="1" applyBorder="1" applyAlignment="1">
      <alignment horizontal="left" wrapText="1"/>
    </xf>
    <xf numFmtId="0" fontId="10" fillId="3" borderId="13" xfId="4" applyFont="1" applyFill="1" applyBorder="1" applyAlignment="1">
      <alignment wrapText="1"/>
    </xf>
    <xf numFmtId="0" fontId="40" fillId="0" borderId="4" xfId="0" applyFont="1" applyBorder="1" applyAlignment="1">
      <alignment vertical="top" wrapText="1"/>
    </xf>
    <xf numFmtId="0" fontId="10" fillId="3" borderId="13" xfId="4" applyFont="1" applyFill="1" applyBorder="1" applyAlignment="1">
      <alignment horizontal="left" wrapText="1"/>
    </xf>
    <xf numFmtId="4" fontId="33" fillId="0" borderId="14" xfId="0" applyNumberFormat="1" applyFont="1" applyFill="1" applyBorder="1" applyAlignment="1">
      <alignment horizontal="center" vertical="center"/>
    </xf>
    <xf numFmtId="0" fontId="10" fillId="3" borderId="26" xfId="4" applyFont="1" applyFill="1" applyBorder="1" applyAlignment="1">
      <alignment horizontal="left" wrapText="1"/>
    </xf>
    <xf numFmtId="0" fontId="40" fillId="3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horizontal="center"/>
    </xf>
    <xf numFmtId="4" fontId="11" fillId="3" borderId="2" xfId="0" applyNumberFormat="1" applyFont="1" applyFill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2" fontId="1" fillId="0" borderId="0" xfId="0" applyNumberFormat="1" applyFont="1"/>
    <xf numFmtId="0" fontId="36" fillId="0" borderId="13" xfId="0" applyFont="1" applyBorder="1" applyAlignment="1">
      <alignment vertical="top" wrapText="1"/>
    </xf>
    <xf numFmtId="0" fontId="36" fillId="0" borderId="2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/>
    </xf>
    <xf numFmtId="0" fontId="26" fillId="3" borderId="2" xfId="4" applyFont="1" applyFill="1" applyBorder="1" applyAlignment="1">
      <alignment vertical="top" wrapText="1"/>
    </xf>
    <xf numFmtId="0" fontId="36" fillId="0" borderId="24" xfId="0" applyFont="1" applyBorder="1" applyAlignment="1">
      <alignment wrapText="1"/>
    </xf>
    <xf numFmtId="49" fontId="31" fillId="3" borderId="29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1" fillId="0" borderId="0" xfId="0" applyFont="1" applyAlignment="1"/>
    <xf numFmtId="0" fontId="11" fillId="0" borderId="0" xfId="0" applyFont="1" applyBorder="1" applyAlignment="1"/>
    <xf numFmtId="0" fontId="25" fillId="3" borderId="2" xfId="0" applyFont="1" applyFill="1" applyBorder="1" applyAlignment="1">
      <alignment vertical="top" wrapText="1"/>
    </xf>
    <xf numFmtId="0" fontId="4" fillId="0" borderId="0" xfId="4" applyFont="1"/>
    <xf numFmtId="49" fontId="4" fillId="0" borderId="0" xfId="4" applyNumberFormat="1" applyFont="1" applyAlignment="1">
      <alignment horizontal="center" vertical="center"/>
    </xf>
    <xf numFmtId="0" fontId="4" fillId="0" borderId="0" xfId="4" applyFont="1" applyAlignment="1">
      <alignment horizontal="center"/>
    </xf>
    <xf numFmtId="4" fontId="4" fillId="0" borderId="0" xfId="4" applyNumberFormat="1" applyFont="1" applyAlignment="1">
      <alignment horizontal="center"/>
    </xf>
    <xf numFmtId="49" fontId="11" fillId="0" borderId="2" xfId="4" applyNumberFormat="1" applyFont="1" applyBorder="1" applyAlignment="1">
      <alignment horizontal="center"/>
    </xf>
    <xf numFmtId="0" fontId="11" fillId="0" borderId="2" xfId="4" applyFont="1" applyBorder="1" applyAlignment="1">
      <alignment wrapText="1"/>
    </xf>
    <xf numFmtId="4" fontId="11" fillId="3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0" fontId="8" fillId="0" borderId="2" xfId="4" applyFont="1" applyBorder="1" applyAlignment="1">
      <alignment wrapText="1"/>
    </xf>
    <xf numFmtId="4" fontId="8" fillId="3" borderId="2" xfId="4" applyNumberFormat="1" applyFont="1" applyFill="1" applyBorder="1" applyAlignment="1">
      <alignment horizontal="center"/>
    </xf>
    <xf numFmtId="0" fontId="15" fillId="0" borderId="35" xfId="0" applyFont="1" applyBorder="1" applyAlignment="1">
      <alignment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3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2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1" fillId="0" borderId="2" xfId="0" applyNumberFormat="1" applyFont="1" applyBorder="1" applyAlignment="1">
      <alignment horizontal="center" vertical="center" wrapText="1"/>
    </xf>
    <xf numFmtId="0" fontId="36" fillId="0" borderId="13" xfId="0" applyFont="1" applyBorder="1" applyAlignment="1">
      <alignment horizontal="left" wrapText="1"/>
    </xf>
    <xf numFmtId="0" fontId="11" fillId="3" borderId="15" xfId="0" applyFont="1" applyFill="1" applyBorder="1" applyAlignment="1">
      <alignment vertical="center" wrapText="1"/>
    </xf>
    <xf numFmtId="164" fontId="11" fillId="3" borderId="4" xfId="0" applyNumberFormat="1" applyFont="1" applyFill="1" applyBorder="1" applyAlignment="1">
      <alignment horizont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wrapText="1"/>
    </xf>
    <xf numFmtId="164" fontId="11" fillId="3" borderId="4" xfId="0" applyNumberFormat="1" applyFont="1" applyFill="1" applyBorder="1" applyAlignment="1">
      <alignment wrapText="1"/>
    </xf>
    <xf numFmtId="2" fontId="10" fillId="3" borderId="5" xfId="0" applyNumberFormat="1" applyFont="1" applyFill="1" applyBorder="1" applyAlignment="1">
      <alignment horizontal="center" vertical="center" wrapText="1"/>
    </xf>
    <xf numFmtId="49" fontId="10" fillId="3" borderId="19" xfId="0" applyNumberFormat="1" applyFont="1" applyFill="1" applyBorder="1" applyAlignment="1">
      <alignment horizontal="center" vertical="center" wrapText="1"/>
    </xf>
    <xf numFmtId="2" fontId="10" fillId="3" borderId="6" xfId="0" applyNumberFormat="1" applyFont="1" applyFill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49" fontId="25" fillId="3" borderId="20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2" fontId="42" fillId="3" borderId="0" xfId="0" applyNumberFormat="1" applyFont="1" applyFill="1"/>
    <xf numFmtId="49" fontId="1" fillId="3" borderId="0" xfId="0" applyNumberFormat="1" applyFont="1" applyFill="1"/>
    <xf numFmtId="2" fontId="42" fillId="3" borderId="0" xfId="0" applyNumberFormat="1" applyFont="1" applyFill="1" applyAlignment="1">
      <alignment wrapText="1"/>
    </xf>
    <xf numFmtId="1" fontId="42" fillId="3" borderId="0" xfId="0" applyNumberFormat="1" applyFont="1" applyFill="1" applyAlignment="1">
      <alignment wrapText="1"/>
    </xf>
    <xf numFmtId="49" fontId="42" fillId="3" borderId="0" xfId="0" applyNumberFormat="1" applyFont="1" applyFill="1"/>
    <xf numFmtId="0" fontId="42" fillId="3" borderId="0" xfId="0" applyFont="1" applyFill="1"/>
    <xf numFmtId="10" fontId="42" fillId="3" borderId="0" xfId="0" applyNumberFormat="1" applyFont="1" applyFill="1"/>
    <xf numFmtId="9" fontId="42" fillId="3" borderId="0" xfId="0" applyNumberFormat="1" applyFont="1" applyFill="1"/>
    <xf numFmtId="2" fontId="13" fillId="3" borderId="5" xfId="0" applyNumberFormat="1" applyFont="1" applyFill="1" applyBorder="1" applyAlignment="1">
      <alignment horizontal="center" vertical="center" wrapText="1"/>
    </xf>
    <xf numFmtId="2" fontId="13" fillId="3" borderId="6" xfId="0" applyNumberFormat="1" applyFont="1" applyFill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center" vertical="center" wrapText="1"/>
    </xf>
    <xf numFmtId="49" fontId="15" fillId="3" borderId="9" xfId="0" applyNumberFormat="1" applyFont="1" applyFill="1" applyBorder="1" applyAlignment="1">
      <alignment horizontal="center" vertical="center" wrapText="1"/>
    </xf>
    <xf numFmtId="4" fontId="13" fillId="3" borderId="10" xfId="0" applyNumberFormat="1" applyFont="1" applyFill="1" applyBorder="1" applyAlignment="1">
      <alignment horizontal="center" vertical="center" wrapText="1"/>
    </xf>
    <xf numFmtId="49" fontId="28" fillId="3" borderId="9" xfId="4" applyNumberFormat="1" applyFont="1" applyFill="1" applyBorder="1" applyAlignment="1">
      <alignment horizontal="center"/>
    </xf>
    <xf numFmtId="0" fontId="28" fillId="3" borderId="34" xfId="4" applyFont="1" applyFill="1" applyBorder="1" applyAlignment="1">
      <alignment horizontal="center"/>
    </xf>
    <xf numFmtId="4" fontId="28" fillId="3" borderId="10" xfId="4" applyNumberFormat="1" applyFont="1" applyFill="1" applyBorder="1" applyAlignment="1">
      <alignment horizontal="center"/>
    </xf>
    <xf numFmtId="49" fontId="28" fillId="3" borderId="6" xfId="4" applyNumberFormat="1" applyFont="1" applyFill="1" applyBorder="1" applyAlignment="1">
      <alignment horizontal="center" wrapText="1"/>
    </xf>
    <xf numFmtId="0" fontId="28" fillId="3" borderId="33" xfId="4" applyFont="1" applyFill="1" applyBorder="1" applyAlignment="1">
      <alignment horizontal="center" wrapText="1"/>
    </xf>
    <xf numFmtId="4" fontId="28" fillId="3" borderId="10" xfId="4" applyNumberFormat="1" applyFont="1" applyFill="1" applyBorder="1" applyAlignment="1">
      <alignment horizontal="center" vertical="center" wrapText="1"/>
    </xf>
    <xf numFmtId="0" fontId="27" fillId="3" borderId="34" xfId="4" applyFont="1" applyFill="1" applyBorder="1" applyAlignment="1">
      <alignment horizontal="center" wrapText="1"/>
    </xf>
    <xf numFmtId="4" fontId="28" fillId="3" borderId="10" xfId="4" applyNumberFormat="1" applyFont="1" applyFill="1" applyBorder="1" applyAlignment="1">
      <alignment horizontal="center" wrapText="1"/>
    </xf>
    <xf numFmtId="0" fontId="28" fillId="3" borderId="8" xfId="4" applyFont="1" applyFill="1" applyBorder="1"/>
    <xf numFmtId="0" fontId="27" fillId="3" borderId="2" xfId="4" applyFont="1" applyFill="1" applyBorder="1" applyAlignment="1">
      <alignment horizontal="center"/>
    </xf>
    <xf numFmtId="0" fontId="28" fillId="3" borderId="5" xfId="4" applyFont="1" applyFill="1" applyBorder="1" applyAlignment="1">
      <alignment horizont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3" fontId="15" fillId="0" borderId="2" xfId="8" applyFont="1" applyBorder="1" applyAlignment="1">
      <alignment horizontal="center" wrapText="1"/>
    </xf>
    <xf numFmtId="43" fontId="4" fillId="0" borderId="0" xfId="8" applyFont="1"/>
    <xf numFmtId="0" fontId="11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1" fillId="3" borderId="2" xfId="4" applyFont="1" applyFill="1" applyBorder="1" applyAlignment="1">
      <alignment wrapText="1"/>
    </xf>
    <xf numFmtId="0" fontId="8" fillId="3" borderId="2" xfId="4" applyFont="1" applyFill="1" applyBorder="1" applyAlignment="1">
      <alignment wrapText="1"/>
    </xf>
    <xf numFmtId="4" fontId="10" fillId="0" borderId="10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49" fontId="26" fillId="0" borderId="21" xfId="0" applyNumberFormat="1" applyFont="1" applyFill="1" applyBorder="1" applyAlignment="1">
      <alignment horizontal="center" vertical="center" wrapText="1"/>
    </xf>
    <xf numFmtId="49" fontId="25" fillId="0" borderId="21" xfId="0" applyNumberFormat="1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wrapText="1"/>
    </xf>
    <xf numFmtId="4" fontId="10" fillId="0" borderId="1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0" fillId="0" borderId="14" xfId="0" applyNumberFormat="1" applyFont="1" applyFill="1" applyBorder="1" applyAlignment="1">
      <alignment horizontal="center" vertical="center"/>
    </xf>
    <xf numFmtId="0" fontId="43" fillId="0" borderId="13" xfId="0" applyFont="1" applyFill="1" applyBorder="1" applyAlignment="1">
      <alignment wrapText="1"/>
    </xf>
    <xf numFmtId="4" fontId="4" fillId="0" borderId="14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vertical="top" wrapText="1"/>
    </xf>
    <xf numFmtId="0" fontId="40" fillId="0" borderId="4" xfId="0" applyFont="1" applyFill="1" applyBorder="1" applyAlignment="1">
      <alignment vertical="top" wrapText="1"/>
    </xf>
    <xf numFmtId="0" fontId="40" fillId="0" borderId="13" xfId="0" applyFont="1" applyFill="1" applyBorder="1" applyAlignment="1">
      <alignment vertical="top" wrapText="1"/>
    </xf>
    <xf numFmtId="49" fontId="40" fillId="0" borderId="2" xfId="0" applyNumberFormat="1" applyFont="1" applyFill="1" applyBorder="1" applyAlignment="1">
      <alignment horizontal="center" vertical="center" wrapText="1"/>
    </xf>
    <xf numFmtId="0" fontId="40" fillId="0" borderId="13" xfId="0" applyFont="1" applyFill="1" applyBorder="1" applyAlignment="1">
      <alignment wrapText="1"/>
    </xf>
    <xf numFmtId="0" fontId="40" fillId="0" borderId="13" xfId="0" applyFont="1" applyFill="1" applyBorder="1"/>
    <xf numFmtId="0" fontId="40" fillId="0" borderId="13" xfId="0" applyFont="1" applyFill="1" applyBorder="1" applyAlignment="1">
      <alignment horizontal="left" wrapText="1"/>
    </xf>
    <xf numFmtId="0" fontId="25" fillId="0" borderId="27" xfId="0" applyFont="1" applyFill="1" applyBorder="1" applyAlignment="1">
      <alignment vertical="top" wrapText="1"/>
    </xf>
    <xf numFmtId="0" fontId="43" fillId="0" borderId="2" xfId="0" applyFont="1" applyBorder="1" applyAlignment="1">
      <alignment wrapText="1"/>
    </xf>
    <xf numFmtId="49" fontId="4" fillId="0" borderId="0" xfId="4" applyNumberFormat="1" applyFont="1" applyBorder="1" applyAlignment="1">
      <alignment horizontal="center" wrapText="1"/>
    </xf>
    <xf numFmtId="49" fontId="10" fillId="3" borderId="0" xfId="0" applyNumberFormat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vertical="top" wrapText="1"/>
    </xf>
    <xf numFmtId="0" fontId="16" fillId="3" borderId="11" xfId="4" applyFont="1" applyFill="1" applyBorder="1" applyAlignment="1">
      <alignment vertical="top" wrapText="1"/>
    </xf>
    <xf numFmtId="49" fontId="4" fillId="0" borderId="21" xfId="4" applyNumberFormat="1" applyFont="1" applyBorder="1" applyAlignment="1">
      <alignment horizontal="center" wrapText="1"/>
    </xf>
    <xf numFmtId="4" fontId="46" fillId="3" borderId="14" xfId="0" applyNumberFormat="1" applyFont="1" applyFill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4" fontId="13" fillId="3" borderId="12" xfId="0" applyNumberFormat="1" applyFont="1" applyFill="1" applyBorder="1" applyAlignment="1">
      <alignment horizontal="center" vertical="center" wrapText="1"/>
    </xf>
    <xf numFmtId="4" fontId="45" fillId="3" borderId="14" xfId="0" applyNumberFormat="1" applyFont="1" applyFill="1" applyBorder="1" applyAlignment="1">
      <alignment horizontal="center" vertical="center"/>
    </xf>
    <xf numFmtId="4" fontId="45" fillId="3" borderId="12" xfId="0" applyNumberFormat="1" applyFont="1" applyFill="1" applyBorder="1" applyAlignment="1">
      <alignment horizontal="center" vertical="center" wrapText="1"/>
    </xf>
    <xf numFmtId="4" fontId="15" fillId="3" borderId="12" xfId="0" applyNumberFormat="1" applyFont="1" applyFill="1" applyBorder="1" applyAlignment="1">
      <alignment horizontal="center" vertical="center"/>
    </xf>
    <xf numFmtId="4" fontId="15" fillId="3" borderId="18" xfId="0" applyNumberFormat="1" applyFont="1" applyFill="1" applyBorder="1" applyAlignment="1">
      <alignment horizontal="center" vertical="center"/>
    </xf>
    <xf numFmtId="4" fontId="15" fillId="3" borderId="25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 wrapText="1"/>
    </xf>
    <xf numFmtId="4" fontId="15" fillId="3" borderId="2" xfId="0" applyNumberFormat="1" applyFont="1" applyFill="1" applyBorder="1" applyAlignment="1">
      <alignment horizontal="center" vertical="center" wrapText="1"/>
    </xf>
    <xf numFmtId="4" fontId="15" fillId="3" borderId="14" xfId="0" applyNumberFormat="1" applyFont="1" applyFill="1" applyBorder="1" applyAlignment="1">
      <alignment horizontal="center" vertical="center" wrapText="1"/>
    </xf>
    <xf numFmtId="0" fontId="16" fillId="0" borderId="35" xfId="0" applyFont="1" applyBorder="1" applyAlignment="1">
      <alignment vertical="top" wrapText="1"/>
    </xf>
    <xf numFmtId="49" fontId="16" fillId="0" borderId="24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49" fontId="13" fillId="0" borderId="32" xfId="0" applyNumberFormat="1" applyFont="1" applyBorder="1" applyAlignment="1">
      <alignment horizontal="center" vertical="center" wrapText="1"/>
    </xf>
    <xf numFmtId="49" fontId="15" fillId="0" borderId="29" xfId="0" applyNumberFormat="1" applyFont="1" applyBorder="1" applyAlignment="1">
      <alignment horizontal="center" vertical="center" wrapText="1"/>
    </xf>
    <xf numFmtId="49" fontId="16" fillId="0" borderId="29" xfId="0" applyNumberFormat="1" applyFont="1" applyBorder="1" applyAlignment="1">
      <alignment horizontal="center" vertical="center" wrapText="1"/>
    </xf>
    <xf numFmtId="49" fontId="13" fillId="3" borderId="29" xfId="0" applyNumberFormat="1" applyFont="1" applyFill="1" applyBorder="1" applyAlignment="1">
      <alignment horizontal="center" vertical="center" wrapText="1"/>
    </xf>
    <xf numFmtId="49" fontId="15" fillId="0" borderId="37" xfId="0" applyNumberFormat="1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center" vertical="center" wrapText="1"/>
    </xf>
    <xf numFmtId="49" fontId="16" fillId="0" borderId="32" xfId="0" applyNumberFormat="1" applyFont="1" applyBorder="1" applyAlignment="1">
      <alignment horizontal="center" vertical="center" wrapText="1"/>
    </xf>
    <xf numFmtId="49" fontId="16" fillId="0" borderId="36" xfId="0" applyNumberFormat="1" applyFont="1" applyBorder="1" applyAlignment="1">
      <alignment horizontal="center" vertical="center" wrapText="1"/>
    </xf>
    <xf numFmtId="49" fontId="15" fillId="0" borderId="32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vertical="top" wrapText="1"/>
    </xf>
    <xf numFmtId="49" fontId="14" fillId="3" borderId="29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49" fontId="14" fillId="3" borderId="3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43" fontId="13" fillId="0" borderId="2" xfId="8" applyFont="1" applyFill="1" applyBorder="1" applyAlignment="1">
      <alignment horizontal="center" vertical="center" wrapText="1"/>
    </xf>
    <xf numFmtId="43" fontId="13" fillId="0" borderId="2" xfId="8" applyFont="1" applyFill="1" applyBorder="1" applyAlignment="1">
      <alignment horizontal="center" vertical="center"/>
    </xf>
    <xf numFmtId="43" fontId="15" fillId="0" borderId="2" xfId="8" applyFont="1" applyFill="1" applyBorder="1" applyAlignment="1">
      <alignment horizontal="center" vertical="center" wrapText="1"/>
    </xf>
    <xf numFmtId="43" fontId="15" fillId="0" borderId="2" xfId="8" applyFont="1" applyFill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 wrapText="1"/>
    </xf>
    <xf numFmtId="4" fontId="13" fillId="3" borderId="20" xfId="0" applyNumberFormat="1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vertical="top" wrapText="1"/>
    </xf>
    <xf numFmtId="4" fontId="47" fillId="0" borderId="14" xfId="4" applyNumberFormat="1" applyFont="1" applyFill="1" applyBorder="1" applyAlignment="1">
      <alignment horizontal="center"/>
    </xf>
    <xf numFmtId="4" fontId="37" fillId="0" borderId="14" xfId="4" applyNumberFormat="1" applyFont="1" applyFill="1" applyBorder="1" applyAlignment="1">
      <alignment horizontal="center"/>
    </xf>
    <xf numFmtId="4" fontId="47" fillId="0" borderId="14" xfId="4" applyNumberFormat="1" applyFont="1" applyFill="1" applyBorder="1" applyAlignment="1">
      <alignment horizontal="center" vertical="center" wrapText="1"/>
    </xf>
    <xf numFmtId="4" fontId="27" fillId="0" borderId="39" xfId="4" applyNumberFormat="1" applyFont="1" applyBorder="1" applyAlignment="1">
      <alignment horizontal="center"/>
    </xf>
    <xf numFmtId="49" fontId="27" fillId="3" borderId="20" xfId="4" applyNumberFormat="1" applyFont="1" applyFill="1" applyBorder="1" applyAlignment="1">
      <alignment horizontal="center" wrapText="1"/>
    </xf>
    <xf numFmtId="49" fontId="37" fillId="0" borderId="21" xfId="4" applyNumberFormat="1" applyFont="1" applyFill="1" applyBorder="1" applyAlignment="1">
      <alignment horizontal="center" wrapText="1"/>
    </xf>
    <xf numFmtId="49" fontId="37" fillId="0" borderId="21" xfId="4" applyNumberFormat="1" applyFont="1" applyFill="1" applyBorder="1" applyAlignment="1">
      <alignment horizontal="center"/>
    </xf>
    <xf numFmtId="49" fontId="47" fillId="0" borderId="21" xfId="4" applyNumberFormat="1" applyFont="1" applyFill="1" applyBorder="1" applyAlignment="1">
      <alignment horizontal="center" vertical="center" wrapText="1"/>
    </xf>
    <xf numFmtId="49" fontId="37" fillId="0" borderId="21" xfId="4" applyNumberFormat="1" applyFont="1" applyFill="1" applyBorder="1" applyAlignment="1">
      <alignment horizontal="center" vertical="center" wrapText="1"/>
    </xf>
    <xf numFmtId="49" fontId="27" fillId="0" borderId="21" xfId="4" applyNumberFormat="1" applyFont="1" applyFill="1" applyBorder="1" applyAlignment="1">
      <alignment horizontal="center" vertical="center" wrapText="1"/>
    </xf>
    <xf numFmtId="0" fontId="28" fillId="3" borderId="27" xfId="4" applyFont="1" applyFill="1" applyBorder="1" applyAlignment="1">
      <alignment wrapText="1"/>
    </xf>
    <xf numFmtId="0" fontId="38" fillId="0" borderId="41" xfId="0" applyFont="1" applyBorder="1" applyAlignment="1">
      <alignment wrapText="1"/>
    </xf>
    <xf numFmtId="0" fontId="29" fillId="0" borderId="41" xfId="4" applyFont="1" applyBorder="1" applyAlignment="1">
      <alignment vertical="top" wrapText="1"/>
    </xf>
    <xf numFmtId="0" fontId="31" fillId="0" borderId="41" xfId="4" applyFont="1" applyBorder="1" applyAlignment="1">
      <alignment vertical="top" wrapText="1"/>
    </xf>
    <xf numFmtId="0" fontId="38" fillId="0" borderId="41" xfId="4" applyFont="1" applyBorder="1" applyAlignment="1">
      <alignment wrapText="1"/>
    </xf>
    <xf numFmtId="0" fontId="39" fillId="0" borderId="41" xfId="4" applyFont="1" applyBorder="1" applyAlignment="1">
      <alignment wrapText="1"/>
    </xf>
    <xf numFmtId="0" fontId="31" fillId="0" borderId="41" xfId="0" applyFont="1" applyBorder="1" applyAlignment="1">
      <alignment vertical="top" wrapText="1"/>
    </xf>
    <xf numFmtId="4" fontId="28" fillId="4" borderId="43" xfId="4" applyNumberFormat="1" applyFont="1" applyFill="1" applyBorder="1" applyAlignment="1">
      <alignment horizontal="center"/>
    </xf>
    <xf numFmtId="4" fontId="28" fillId="0" borderId="14" xfId="4" applyNumberFormat="1" applyFont="1" applyFill="1" applyBorder="1" applyAlignment="1">
      <alignment horizontal="center" wrapText="1"/>
    </xf>
    <xf numFmtId="4" fontId="27" fillId="0" borderId="14" xfId="4" applyNumberFormat="1" applyFont="1" applyFill="1" applyBorder="1" applyAlignment="1">
      <alignment horizontal="center" wrapText="1"/>
    </xf>
    <xf numFmtId="4" fontId="47" fillId="0" borderId="14" xfId="4" applyNumberFormat="1" applyFont="1" applyFill="1" applyBorder="1" applyAlignment="1">
      <alignment horizontal="center" wrapText="1"/>
    </xf>
    <xf numFmtId="4" fontId="37" fillId="0" borderId="14" xfId="4" applyNumberFormat="1" applyFont="1" applyFill="1" applyBorder="1" applyAlignment="1">
      <alignment horizontal="center" wrapText="1"/>
    </xf>
    <xf numFmtId="4" fontId="28" fillId="0" borderId="12" xfId="4" applyNumberFormat="1" applyFont="1" applyFill="1" applyBorder="1" applyAlignment="1">
      <alignment horizontal="center" wrapText="1"/>
    </xf>
    <xf numFmtId="4" fontId="27" fillId="0" borderId="14" xfId="4" applyNumberFormat="1" applyFont="1" applyFill="1" applyBorder="1" applyAlignment="1">
      <alignment horizontal="center"/>
    </xf>
    <xf numFmtId="0" fontId="27" fillId="0" borderId="32" xfId="4" applyFont="1" applyFill="1" applyBorder="1" applyAlignment="1">
      <alignment horizontal="center" wrapText="1"/>
    </xf>
    <xf numFmtId="0" fontId="28" fillId="0" borderId="29" xfId="4" applyFont="1" applyFill="1" applyBorder="1" applyAlignment="1">
      <alignment horizontal="center" wrapText="1"/>
    </xf>
    <xf numFmtId="0" fontId="27" fillId="0" borderId="29" xfId="4" applyFont="1" applyFill="1" applyBorder="1" applyAlignment="1">
      <alignment horizont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49" fontId="29" fillId="0" borderId="29" xfId="0" applyNumberFormat="1" applyFont="1" applyFill="1" applyBorder="1" applyAlignment="1">
      <alignment horizontal="center" vertical="center" wrapText="1"/>
    </xf>
    <xf numFmtId="49" fontId="31" fillId="0" borderId="29" xfId="0" applyNumberFormat="1" applyFont="1" applyFill="1" applyBorder="1" applyAlignment="1">
      <alignment horizontal="center" vertical="center" wrapText="1"/>
    </xf>
    <xf numFmtId="49" fontId="37" fillId="0" borderId="29" xfId="4" applyNumberFormat="1" applyFont="1" applyFill="1" applyBorder="1" applyAlignment="1">
      <alignment horizontal="center" vertical="center" wrapText="1"/>
    </xf>
    <xf numFmtId="49" fontId="37" fillId="0" borderId="29" xfId="0" applyNumberFormat="1" applyFont="1" applyFill="1" applyBorder="1" applyAlignment="1">
      <alignment horizontal="center" vertical="center" wrapText="1"/>
    </xf>
    <xf numFmtId="49" fontId="47" fillId="0" borderId="29" xfId="0" applyNumberFormat="1" applyFont="1" applyFill="1" applyBorder="1" applyAlignment="1">
      <alignment horizontal="center" vertical="center" wrapText="1"/>
    </xf>
    <xf numFmtId="0" fontId="37" fillId="0" borderId="29" xfId="4" applyFont="1" applyFill="1" applyBorder="1" applyAlignment="1">
      <alignment horizontal="center"/>
    </xf>
    <xf numFmtId="49" fontId="47" fillId="0" borderId="29" xfId="4" applyNumberFormat="1" applyFont="1" applyFill="1" applyBorder="1" applyAlignment="1">
      <alignment horizontal="center" vertical="center" wrapText="1"/>
    </xf>
    <xf numFmtId="49" fontId="37" fillId="0" borderId="29" xfId="4" applyNumberFormat="1" applyFont="1" applyBorder="1" applyAlignment="1">
      <alignment horizontal="center" vertical="center" wrapText="1"/>
    </xf>
    <xf numFmtId="49" fontId="47" fillId="0" borderId="29" xfId="4" applyNumberFormat="1" applyFont="1" applyBorder="1" applyAlignment="1">
      <alignment horizontal="center" vertical="center" wrapText="1"/>
    </xf>
    <xf numFmtId="0" fontId="47" fillId="0" borderId="29" xfId="4" applyFont="1" applyBorder="1" applyAlignment="1">
      <alignment horizontal="center"/>
    </xf>
    <xf numFmtId="0" fontId="37" fillId="0" borderId="29" xfId="4" applyFont="1" applyBorder="1" applyAlignment="1">
      <alignment horizontal="center"/>
    </xf>
    <xf numFmtId="49" fontId="37" fillId="3" borderId="29" xfId="4" applyNumberFormat="1" applyFont="1" applyFill="1" applyBorder="1" applyAlignment="1">
      <alignment horizontal="center" vertical="center" wrapText="1"/>
    </xf>
    <xf numFmtId="49" fontId="30" fillId="0" borderId="45" xfId="4" applyNumberFormat="1" applyFont="1" applyFill="1" applyBorder="1" applyAlignment="1">
      <alignment horizontal="center"/>
    </xf>
    <xf numFmtId="49" fontId="28" fillId="0" borderId="21" xfId="4" applyNumberFormat="1" applyFont="1" applyFill="1" applyBorder="1" applyAlignment="1">
      <alignment horizontal="center" wrapText="1"/>
    </xf>
    <xf numFmtId="49" fontId="47" fillId="0" borderId="21" xfId="4" applyNumberFormat="1" applyFont="1" applyFill="1" applyBorder="1" applyAlignment="1">
      <alignment horizontal="center" wrapText="1"/>
    </xf>
    <xf numFmtId="49" fontId="48" fillId="0" borderId="21" xfId="4" applyNumberFormat="1" applyFont="1" applyFill="1" applyBorder="1" applyAlignment="1">
      <alignment horizontal="center"/>
    </xf>
    <xf numFmtId="49" fontId="49" fillId="0" borderId="21" xfId="4" applyNumberFormat="1" applyFont="1" applyFill="1" applyBorder="1" applyAlignment="1">
      <alignment horizontal="center"/>
    </xf>
    <xf numFmtId="49" fontId="48" fillId="0" borderId="45" xfId="4" applyNumberFormat="1" applyFont="1" applyFill="1" applyBorder="1" applyAlignment="1">
      <alignment horizontal="center"/>
    </xf>
    <xf numFmtId="49" fontId="37" fillId="0" borderId="21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47" fillId="0" borderId="21" xfId="4" applyNumberFormat="1" applyFont="1" applyFill="1" applyBorder="1" applyAlignment="1">
      <alignment horizontal="center"/>
    </xf>
    <xf numFmtId="49" fontId="27" fillId="0" borderId="21" xfId="4" applyNumberFormat="1" applyFont="1" applyFill="1" applyBorder="1" applyAlignment="1">
      <alignment horizontal="center"/>
    </xf>
    <xf numFmtId="0" fontId="29" fillId="0" borderId="40" xfId="4" applyFont="1" applyFill="1" applyBorder="1" applyAlignment="1">
      <alignment vertical="top" wrapText="1"/>
    </xf>
    <xf numFmtId="0" fontId="29" fillId="0" borderId="41" xfId="4" applyFont="1" applyFill="1" applyBorder="1" applyAlignment="1">
      <alignment vertical="top" wrapText="1"/>
    </xf>
    <xf numFmtId="0" fontId="27" fillId="0" borderId="41" xfId="4" applyFont="1" applyFill="1" applyBorder="1" applyAlignment="1">
      <alignment wrapText="1"/>
    </xf>
    <xf numFmtId="0" fontId="27" fillId="0" borderId="42" xfId="4" applyFont="1" applyFill="1" applyBorder="1" applyAlignment="1">
      <alignment wrapText="1"/>
    </xf>
    <xf numFmtId="0" fontId="31" fillId="0" borderId="41" xfId="4" applyFont="1" applyFill="1" applyBorder="1" applyAlignment="1">
      <alignment vertical="top" wrapText="1"/>
    </xf>
    <xf numFmtId="0" fontId="37" fillId="0" borderId="41" xfId="0" applyFont="1" applyFill="1" applyBorder="1" applyAlignment="1">
      <alignment vertical="top" wrapText="1"/>
    </xf>
    <xf numFmtId="0" fontId="37" fillId="0" borderId="42" xfId="0" applyFont="1" applyFill="1" applyBorder="1" applyAlignment="1">
      <alignment vertical="top" wrapText="1"/>
    </xf>
    <xf numFmtId="0" fontId="28" fillId="0" borderId="42" xfId="4" applyFont="1" applyFill="1" applyBorder="1" applyAlignment="1">
      <alignment wrapText="1"/>
    </xf>
    <xf numFmtId="49" fontId="27" fillId="0" borderId="41" xfId="4" applyNumberFormat="1" applyFont="1" applyFill="1" applyBorder="1" applyAlignment="1">
      <alignment horizontal="left" wrapText="1"/>
    </xf>
    <xf numFmtId="0" fontId="28" fillId="0" borderId="41" xfId="4" applyFont="1" applyFill="1" applyBorder="1" applyAlignment="1">
      <alignment wrapText="1"/>
    </xf>
    <xf numFmtId="0" fontId="37" fillId="0" borderId="40" xfId="0" applyFont="1" applyFill="1" applyBorder="1" applyAlignment="1">
      <alignment vertical="top" wrapText="1"/>
    </xf>
    <xf numFmtId="0" fontId="28" fillId="0" borderId="41" xfId="4" applyFont="1" applyFill="1" applyBorder="1" applyAlignment="1">
      <alignment horizontal="left" wrapText="1"/>
    </xf>
    <xf numFmtId="0" fontId="31" fillId="0" borderId="41" xfId="0" applyFont="1" applyFill="1" applyBorder="1" applyAlignment="1">
      <alignment vertical="top" wrapText="1"/>
    </xf>
    <xf numFmtId="0" fontId="28" fillId="0" borderId="42" xfId="4" applyFont="1" applyFill="1" applyBorder="1" applyAlignment="1">
      <alignment horizontal="left" wrapText="1"/>
    </xf>
    <xf numFmtId="0" fontId="38" fillId="0" borderId="41" xfId="0" applyFont="1" applyFill="1" applyBorder="1" applyAlignment="1">
      <alignment wrapText="1"/>
    </xf>
    <xf numFmtId="0" fontId="39" fillId="0" borderId="41" xfId="0" applyFont="1" applyFill="1" applyBorder="1" applyAlignment="1">
      <alignment wrapText="1"/>
    </xf>
    <xf numFmtId="0" fontId="38" fillId="0" borderId="41" xfId="4" applyFont="1" applyFill="1" applyBorder="1" applyAlignment="1">
      <alignment wrapText="1"/>
    </xf>
    <xf numFmtId="0" fontId="38" fillId="0" borderId="41" xfId="4" applyFont="1" applyFill="1" applyBorder="1"/>
    <xf numFmtId="0" fontId="38" fillId="0" borderId="44" xfId="4" applyFont="1" applyBorder="1" applyAlignment="1">
      <alignment wrapText="1"/>
    </xf>
    <xf numFmtId="4" fontId="28" fillId="2" borderId="43" xfId="4" applyNumberFormat="1" applyFont="1" applyFill="1" applyBorder="1" applyAlignment="1">
      <alignment horizontal="center" vertical="center" wrapText="1"/>
    </xf>
    <xf numFmtId="2" fontId="27" fillId="0" borderId="14" xfId="0" applyNumberFormat="1" applyFont="1" applyFill="1" applyBorder="1" applyAlignment="1">
      <alignment horizontal="center" vertical="center" wrapText="1"/>
    </xf>
    <xf numFmtId="2" fontId="37" fillId="0" borderId="14" xfId="0" applyNumberFormat="1" applyFont="1" applyFill="1" applyBorder="1" applyAlignment="1">
      <alignment horizontal="center" vertical="center" wrapText="1"/>
    </xf>
    <xf numFmtId="2" fontId="47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49" fontId="42" fillId="3" borderId="0" xfId="0" applyNumberFormat="1" applyFont="1" applyFill="1" applyAlignment="1">
      <alignment horizontal="center" wrapText="1"/>
    </xf>
    <xf numFmtId="0" fontId="51" fillId="0" borderId="13" xfId="0" applyFont="1" applyBorder="1" applyAlignment="1">
      <alignment wrapText="1"/>
    </xf>
    <xf numFmtId="49" fontId="51" fillId="0" borderId="21" xfId="0" applyNumberFormat="1" applyFont="1" applyBorder="1" applyAlignment="1">
      <alignment horizontal="center" vertical="center" wrapText="1"/>
    </xf>
    <xf numFmtId="49" fontId="51" fillId="0" borderId="2" xfId="0" applyNumberFormat="1" applyFont="1" applyBorder="1" applyAlignment="1">
      <alignment horizontal="center" vertical="center" wrapText="1"/>
    </xf>
    <xf numFmtId="4" fontId="51" fillId="0" borderId="14" xfId="0" applyNumberFormat="1" applyFont="1" applyFill="1" applyBorder="1" applyAlignment="1">
      <alignment horizontal="center" vertical="center"/>
    </xf>
    <xf numFmtId="0" fontId="40" fillId="0" borderId="13" xfId="0" applyFont="1" applyBorder="1" applyAlignment="1">
      <alignment wrapText="1"/>
    </xf>
    <xf numFmtId="49" fontId="40" fillId="0" borderId="21" xfId="0" applyNumberFormat="1" applyFont="1" applyBorder="1" applyAlignment="1">
      <alignment horizontal="center" vertical="center" wrapText="1"/>
    </xf>
    <xf numFmtId="49" fontId="40" fillId="0" borderId="2" xfId="0" applyNumberFormat="1" applyFont="1" applyBorder="1" applyAlignment="1">
      <alignment horizontal="center" vertical="center" wrapText="1"/>
    </xf>
    <xf numFmtId="49" fontId="40" fillId="0" borderId="21" xfId="0" applyNumberFormat="1" applyFont="1" applyFill="1" applyBorder="1" applyAlignment="1">
      <alignment horizontal="center" vertical="center" wrapText="1"/>
    </xf>
    <xf numFmtId="0" fontId="27" fillId="0" borderId="2" xfId="4" applyFont="1" applyBorder="1"/>
    <xf numFmtId="49" fontId="27" fillId="0" borderId="2" xfId="4" applyNumberFormat="1" applyFont="1" applyBorder="1" applyAlignment="1">
      <alignment horizontal="center"/>
    </xf>
    <xf numFmtId="4" fontId="27" fillId="0" borderId="2" xfId="4" applyNumberFormat="1" applyFont="1" applyBorder="1" applyAlignment="1">
      <alignment horizontal="center"/>
    </xf>
    <xf numFmtId="0" fontId="28" fillId="3" borderId="2" xfId="4" applyFont="1" applyFill="1" applyBorder="1" applyAlignment="1">
      <alignment horizontal="center" wrapText="1"/>
    </xf>
    <xf numFmtId="49" fontId="28" fillId="3" borderId="2" xfId="4" applyNumberFormat="1" applyFont="1" applyFill="1" applyBorder="1" applyAlignment="1">
      <alignment horizontal="center" wrapText="1"/>
    </xf>
    <xf numFmtId="4" fontId="28" fillId="3" borderId="2" xfId="4" applyNumberFormat="1" applyFont="1" applyFill="1" applyBorder="1" applyAlignment="1">
      <alignment horizontal="center" vertical="center" wrapText="1"/>
    </xf>
    <xf numFmtId="0" fontId="28" fillId="3" borderId="2" xfId="4" applyFont="1" applyFill="1" applyBorder="1" applyAlignment="1">
      <alignment wrapText="1"/>
    </xf>
    <xf numFmtId="49" fontId="27" fillId="3" borderId="2" xfId="4" applyNumberFormat="1" applyFont="1" applyFill="1" applyBorder="1" applyAlignment="1">
      <alignment horizontal="center" wrapText="1"/>
    </xf>
    <xf numFmtId="0" fontId="27" fillId="3" borderId="2" xfId="4" applyFont="1" applyFill="1" applyBorder="1" applyAlignment="1">
      <alignment horizontal="center" wrapText="1"/>
    </xf>
    <xf numFmtId="4" fontId="28" fillId="3" borderId="2" xfId="4" applyNumberFormat="1" applyFont="1" applyFill="1" applyBorder="1" applyAlignment="1">
      <alignment horizontal="center" wrapText="1"/>
    </xf>
    <xf numFmtId="0" fontId="29" fillId="3" borderId="2" xfId="4" applyFont="1" applyFill="1" applyBorder="1" applyAlignment="1">
      <alignment vertical="top" wrapText="1"/>
    </xf>
    <xf numFmtId="49" fontId="30" fillId="0" borderId="2" xfId="4" applyNumberFormat="1" applyFont="1" applyBorder="1" applyAlignment="1">
      <alignment horizontal="center"/>
    </xf>
    <xf numFmtId="49" fontId="47" fillId="0" borderId="2" xfId="4" applyNumberFormat="1" applyFont="1" applyBorder="1" applyAlignment="1">
      <alignment horizontal="center" wrapText="1"/>
    </xf>
    <xf numFmtId="0" fontId="27" fillId="0" borderId="2" xfId="4" applyFont="1" applyBorder="1" applyAlignment="1">
      <alignment wrapText="1"/>
    </xf>
    <xf numFmtId="49" fontId="37" fillId="0" borderId="2" xfId="4" applyNumberFormat="1" applyFont="1" applyBorder="1" applyAlignment="1">
      <alignment horizontal="center" wrapText="1"/>
    </xf>
    <xf numFmtId="0" fontId="37" fillId="0" borderId="2" xfId="4" applyFont="1" applyBorder="1" applyAlignment="1">
      <alignment wrapText="1"/>
    </xf>
    <xf numFmtId="0" fontId="37" fillId="3" borderId="2" xfId="4" applyFont="1" applyFill="1" applyBorder="1" applyAlignment="1">
      <alignment vertical="top" wrapText="1"/>
    </xf>
    <xf numFmtId="0" fontId="47" fillId="3" borderId="2" xfId="4" applyFont="1" applyFill="1" applyBorder="1" applyAlignment="1">
      <alignment vertical="top" wrapText="1"/>
    </xf>
    <xf numFmtId="0" fontId="31" fillId="0" borderId="2" xfId="4" applyFont="1" applyFill="1" applyBorder="1" applyAlignment="1">
      <alignment vertical="top" wrapText="1"/>
    </xf>
    <xf numFmtId="49" fontId="37" fillId="0" borderId="2" xfId="4" applyNumberFormat="1" applyFont="1" applyFill="1" applyBorder="1" applyAlignment="1">
      <alignment horizontal="center" wrapText="1"/>
    </xf>
    <xf numFmtId="0" fontId="27" fillId="0" borderId="2" xfId="4" applyFont="1" applyFill="1" applyBorder="1" applyAlignment="1">
      <alignment horizontal="center" wrapText="1"/>
    </xf>
    <xf numFmtId="49" fontId="48" fillId="0" borderId="2" xfId="4" applyNumberFormat="1" applyFont="1" applyBorder="1" applyAlignment="1">
      <alignment horizontal="center"/>
    </xf>
    <xf numFmtId="49" fontId="49" fillId="0" borderId="2" xfId="4" applyNumberFormat="1" applyFont="1" applyBorder="1" applyAlignment="1">
      <alignment horizontal="center"/>
    </xf>
    <xf numFmtId="0" fontId="37" fillId="0" borderId="2" xfId="0" applyFont="1" applyBorder="1" applyAlignment="1">
      <alignment vertical="top" wrapText="1"/>
    </xf>
    <xf numFmtId="49" fontId="37" fillId="0" borderId="2" xfId="0" applyNumberFormat="1" applyFont="1" applyBorder="1" applyAlignment="1">
      <alignment horizontal="center" vertical="center" wrapText="1"/>
    </xf>
    <xf numFmtId="0" fontId="47" fillId="3" borderId="2" xfId="4" applyFont="1" applyFill="1" applyBorder="1" applyAlignment="1">
      <alignment wrapText="1"/>
    </xf>
    <xf numFmtId="49" fontId="37" fillId="0" borderId="2" xfId="4" applyNumberFormat="1" applyFont="1" applyBorder="1" applyAlignment="1">
      <alignment horizontal="left" wrapText="1"/>
    </xf>
    <xf numFmtId="0" fontId="47" fillId="3" borderId="2" xfId="4" applyFont="1" applyFill="1" applyBorder="1" applyAlignment="1">
      <alignment horizontal="left" wrapText="1"/>
    </xf>
    <xf numFmtId="0" fontId="37" fillId="3" borderId="2" xfId="0" applyFont="1" applyFill="1" applyBorder="1" applyAlignment="1">
      <alignment vertical="top" wrapText="1"/>
    </xf>
    <xf numFmtId="49" fontId="47" fillId="0" borderId="2" xfId="4" applyNumberFormat="1" applyFont="1" applyBorder="1" applyAlignment="1">
      <alignment horizontal="center"/>
    </xf>
    <xf numFmtId="0" fontId="50" fillId="0" borderId="2" xfId="0" applyFont="1" applyBorder="1" applyAlignment="1">
      <alignment wrapText="1"/>
    </xf>
    <xf numFmtId="49" fontId="37" fillId="0" borderId="2" xfId="4" applyNumberFormat="1" applyFont="1" applyBorder="1" applyAlignment="1">
      <alignment horizontal="center"/>
    </xf>
    <xf numFmtId="0" fontId="47" fillId="0" borderId="2" xfId="0" applyFont="1" applyBorder="1" applyAlignment="1">
      <alignment wrapText="1"/>
    </xf>
    <xf numFmtId="0" fontId="37" fillId="0" borderId="2" xfId="0" applyFont="1" applyBorder="1" applyAlignment="1">
      <alignment wrapText="1"/>
    </xf>
    <xf numFmtId="49" fontId="37" fillId="0" borderId="2" xfId="4" applyNumberFormat="1" applyFont="1" applyFill="1" applyBorder="1" applyAlignment="1">
      <alignment horizontal="center"/>
    </xf>
    <xf numFmtId="49" fontId="47" fillId="3" borderId="2" xfId="4" applyNumberFormat="1" applyFont="1" applyFill="1" applyBorder="1" applyAlignment="1">
      <alignment horizontal="center"/>
    </xf>
    <xf numFmtId="0" fontId="47" fillId="0" borderId="2" xfId="4" applyFont="1" applyBorder="1" applyAlignment="1">
      <alignment vertical="top" wrapText="1"/>
    </xf>
    <xf numFmtId="49" fontId="47" fillId="0" borderId="2" xfId="4" applyNumberFormat="1" applyFont="1" applyBorder="1" applyAlignment="1">
      <alignment horizontal="center" vertical="center" wrapText="1"/>
    </xf>
    <xf numFmtId="0" fontId="37" fillId="0" borderId="2" xfId="4" applyFont="1" applyBorder="1" applyAlignment="1">
      <alignment vertical="top" wrapText="1"/>
    </xf>
    <xf numFmtId="49" fontId="37" fillId="0" borderId="2" xfId="4" applyNumberFormat="1" applyFont="1" applyBorder="1" applyAlignment="1">
      <alignment horizontal="center" vertical="center" wrapText="1"/>
    </xf>
    <xf numFmtId="49" fontId="47" fillId="0" borderId="2" xfId="4" applyNumberFormat="1" applyFont="1" applyFill="1" applyBorder="1" applyAlignment="1">
      <alignment horizontal="center" vertical="center" wrapText="1"/>
    </xf>
    <xf numFmtId="49" fontId="37" fillId="0" borderId="2" xfId="4" applyNumberFormat="1" applyFont="1" applyFill="1" applyBorder="1" applyAlignment="1">
      <alignment horizontal="center" vertical="center" wrapText="1"/>
    </xf>
    <xf numFmtId="0" fontId="37" fillId="0" borderId="2" xfId="4" applyFont="1" applyBorder="1"/>
    <xf numFmtId="0" fontId="47" fillId="0" borderId="2" xfId="4" applyFont="1" applyBorder="1" applyAlignment="1">
      <alignment wrapText="1"/>
    </xf>
    <xf numFmtId="49" fontId="27" fillId="0" borderId="2" xfId="4" applyNumberFormat="1" applyFont="1" applyFill="1" applyBorder="1" applyAlignment="1">
      <alignment horizontal="center" vertical="center" wrapText="1"/>
    </xf>
    <xf numFmtId="0" fontId="38" fillId="0" borderId="2" xfId="4" applyFont="1" applyBorder="1" applyAlignment="1">
      <alignment wrapText="1"/>
    </xf>
    <xf numFmtId="0" fontId="28" fillId="3" borderId="2" xfId="4" applyFont="1" applyFill="1" applyBorder="1"/>
    <xf numFmtId="49" fontId="28" fillId="3" borderId="2" xfId="4" applyNumberFormat="1" applyFont="1" applyFill="1" applyBorder="1" applyAlignment="1">
      <alignment horizontal="center"/>
    </xf>
    <xf numFmtId="0" fontId="51" fillId="0" borderId="11" xfId="0" applyFont="1" applyFill="1" applyBorder="1" applyAlignment="1">
      <alignment vertical="top" wrapText="1"/>
    </xf>
    <xf numFmtId="49" fontId="40" fillId="0" borderId="22" xfId="0" applyNumberFormat="1" applyFont="1" applyFill="1" applyBorder="1" applyAlignment="1">
      <alignment horizontal="center" vertical="center" wrapText="1"/>
    </xf>
    <xf numFmtId="49" fontId="51" fillId="0" borderId="4" xfId="0" applyNumberFormat="1" applyFont="1" applyFill="1" applyBorder="1" applyAlignment="1">
      <alignment horizontal="center" vertical="center" wrapText="1"/>
    </xf>
    <xf numFmtId="4" fontId="40" fillId="0" borderId="12" xfId="0" applyNumberFormat="1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vertical="top" wrapText="1"/>
    </xf>
    <xf numFmtId="0" fontId="51" fillId="0" borderId="13" xfId="0" applyFont="1" applyFill="1" applyBorder="1" applyAlignment="1">
      <alignment vertical="top" wrapText="1"/>
    </xf>
    <xf numFmtId="49" fontId="51" fillId="0" borderId="21" xfId="0" applyNumberFormat="1" applyFont="1" applyFill="1" applyBorder="1" applyAlignment="1">
      <alignment horizontal="center" vertical="center" wrapText="1"/>
    </xf>
    <xf numFmtId="49" fontId="51" fillId="0" borderId="2" xfId="0" applyNumberFormat="1" applyFont="1" applyFill="1" applyBorder="1" applyAlignment="1">
      <alignment horizontal="center" vertical="center" wrapText="1"/>
    </xf>
    <xf numFmtId="4" fontId="51" fillId="0" borderId="14" xfId="0" applyNumberFormat="1" applyFont="1" applyFill="1" applyBorder="1" applyAlignment="1">
      <alignment horizontal="center" vertical="center" wrapText="1"/>
    </xf>
    <xf numFmtId="49" fontId="51" fillId="0" borderId="22" xfId="0" applyNumberFormat="1" applyFont="1" applyFill="1" applyBorder="1" applyAlignment="1">
      <alignment horizontal="center" vertical="center" wrapText="1"/>
    </xf>
    <xf numFmtId="4" fontId="51" fillId="0" borderId="12" xfId="0" applyNumberFormat="1" applyFont="1" applyFill="1" applyBorder="1" applyAlignment="1">
      <alignment horizontal="center" vertical="center"/>
    </xf>
    <xf numFmtId="0" fontId="51" fillId="0" borderId="11" xfId="4" applyFont="1" applyFill="1" applyBorder="1" applyAlignment="1">
      <alignment vertical="top" wrapText="1"/>
    </xf>
    <xf numFmtId="49" fontId="51" fillId="0" borderId="23" xfId="0" applyNumberFormat="1" applyFont="1" applyFill="1" applyBorder="1" applyAlignment="1">
      <alignment horizontal="center" vertical="center" wrapText="1"/>
    </xf>
    <xf numFmtId="49" fontId="51" fillId="0" borderId="15" xfId="0" applyNumberFormat="1" applyFont="1" applyFill="1" applyBorder="1" applyAlignment="1">
      <alignment horizontal="center" vertical="center" wrapText="1"/>
    </xf>
    <xf numFmtId="4" fontId="51" fillId="0" borderId="18" xfId="0" applyNumberFormat="1" applyFont="1" applyFill="1" applyBorder="1" applyAlignment="1">
      <alignment horizontal="center" vertical="center"/>
    </xf>
    <xf numFmtId="0" fontId="51" fillId="0" borderId="13" xfId="4" applyFont="1" applyFill="1" applyBorder="1" applyAlignment="1">
      <alignment vertical="top" wrapText="1"/>
    </xf>
    <xf numFmtId="4" fontId="51" fillId="0" borderId="12" xfId="0" applyNumberFormat="1" applyFont="1" applyFill="1" applyBorder="1" applyAlignment="1">
      <alignment horizontal="center" vertical="center" wrapText="1"/>
    </xf>
    <xf numFmtId="4" fontId="40" fillId="0" borderId="12" xfId="0" applyNumberFormat="1" applyFont="1" applyFill="1" applyBorder="1" applyAlignment="1">
      <alignment horizontal="center" vertical="center"/>
    </xf>
    <xf numFmtId="49" fontId="40" fillId="0" borderId="15" xfId="0" applyNumberFormat="1" applyFont="1" applyFill="1" applyBorder="1" applyAlignment="1">
      <alignment horizontal="center" vertical="center" wrapText="1"/>
    </xf>
    <xf numFmtId="4" fontId="40" fillId="0" borderId="14" xfId="0" applyNumberFormat="1" applyFont="1" applyFill="1" applyBorder="1" applyAlignment="1">
      <alignment horizontal="center" vertical="center" wrapText="1"/>
    </xf>
    <xf numFmtId="0" fontId="40" fillId="0" borderId="13" xfId="4" applyFont="1" applyFill="1" applyBorder="1" applyAlignment="1">
      <alignment vertical="top" wrapText="1"/>
    </xf>
    <xf numFmtId="49" fontId="40" fillId="0" borderId="24" xfId="0" applyNumberFormat="1" applyFont="1" applyFill="1" applyBorder="1" applyAlignment="1">
      <alignment horizontal="center" vertical="center" wrapText="1"/>
    </xf>
    <xf numFmtId="4" fontId="40" fillId="0" borderId="25" xfId="0" applyNumberFormat="1" applyFont="1" applyFill="1" applyBorder="1" applyAlignment="1">
      <alignment horizontal="center" vertical="center"/>
    </xf>
    <xf numFmtId="49" fontId="40" fillId="0" borderId="2" xfId="0" applyNumberFormat="1" applyFont="1" applyFill="1" applyBorder="1" applyAlignment="1">
      <alignment horizontal="left" vertical="center" wrapText="1"/>
    </xf>
    <xf numFmtId="49" fontId="40" fillId="0" borderId="23" xfId="0" applyNumberFormat="1" applyFont="1" applyFill="1" applyBorder="1" applyAlignment="1">
      <alignment horizontal="center" vertical="center" wrapText="1"/>
    </xf>
    <xf numFmtId="4" fontId="52" fillId="0" borderId="14" xfId="0" applyNumberFormat="1" applyFont="1" applyFill="1" applyBorder="1" applyAlignment="1">
      <alignment horizontal="center" vertical="center"/>
    </xf>
    <xf numFmtId="0" fontId="51" fillId="0" borderId="26" xfId="4" applyFont="1" applyFill="1" applyBorder="1" applyAlignment="1">
      <alignment wrapText="1"/>
    </xf>
    <xf numFmtId="49" fontId="40" fillId="0" borderId="28" xfId="4" applyNumberFormat="1" applyFont="1" applyFill="1" applyBorder="1" applyAlignment="1">
      <alignment horizontal="left" wrapText="1"/>
    </xf>
    <xf numFmtId="0" fontId="40" fillId="0" borderId="26" xfId="4" applyFont="1" applyFill="1" applyBorder="1" applyAlignment="1">
      <alignment vertical="center" wrapText="1"/>
    </xf>
    <xf numFmtId="0" fontId="51" fillId="0" borderId="13" xfId="4" applyFont="1" applyFill="1" applyBorder="1" applyAlignment="1">
      <alignment wrapText="1"/>
    </xf>
    <xf numFmtId="0" fontId="51" fillId="0" borderId="13" xfId="4" applyFont="1" applyFill="1" applyBorder="1" applyAlignment="1">
      <alignment horizontal="left" wrapText="1"/>
    </xf>
    <xf numFmtId="0" fontId="51" fillId="0" borderId="11" xfId="0" applyFont="1" applyFill="1" applyBorder="1" applyAlignment="1">
      <alignment wrapText="1"/>
    </xf>
    <xf numFmtId="0" fontId="40" fillId="0" borderId="11" xfId="0" applyFont="1" applyFill="1" applyBorder="1" applyAlignment="1">
      <alignment wrapText="1"/>
    </xf>
    <xf numFmtId="49" fontId="40" fillId="0" borderId="4" xfId="0" applyNumberFormat="1" applyFont="1" applyFill="1" applyBorder="1" applyAlignment="1">
      <alignment horizontal="center" vertical="center" wrapText="1"/>
    </xf>
    <xf numFmtId="0" fontId="40" fillId="0" borderId="26" xfId="0" applyFont="1" applyFill="1" applyBorder="1" applyAlignment="1">
      <alignment wrapText="1"/>
    </xf>
    <xf numFmtId="0" fontId="40" fillId="0" borderId="2" xfId="0" applyFont="1" applyFill="1" applyBorder="1" applyAlignment="1">
      <alignment wrapText="1"/>
    </xf>
    <xf numFmtId="0" fontId="51" fillId="0" borderId="16" xfId="0" applyFont="1" applyFill="1" applyBorder="1" applyAlignment="1">
      <alignment vertical="top" wrapText="1"/>
    </xf>
    <xf numFmtId="0" fontId="51" fillId="0" borderId="26" xfId="4" applyFont="1" applyFill="1" applyBorder="1" applyAlignment="1">
      <alignment horizontal="left" wrapText="1"/>
    </xf>
    <xf numFmtId="0" fontId="53" fillId="0" borderId="0" xfId="0" applyFont="1"/>
    <xf numFmtId="49" fontId="53" fillId="0" borderId="0" xfId="0" applyNumberFormat="1" applyFont="1"/>
    <xf numFmtId="2" fontId="51" fillId="3" borderId="8" xfId="0" applyNumberFormat="1" applyFont="1" applyFill="1" applyBorder="1" applyAlignment="1">
      <alignment horizontal="center" vertical="center" wrapText="1"/>
    </xf>
    <xf numFmtId="49" fontId="51" fillId="3" borderId="19" xfId="0" applyNumberFormat="1" applyFont="1" applyFill="1" applyBorder="1" applyAlignment="1">
      <alignment horizontal="center" vertical="center" wrapText="1"/>
    </xf>
    <xf numFmtId="2" fontId="51" fillId="3" borderId="6" xfId="0" applyNumberFormat="1" applyFont="1" applyFill="1" applyBorder="1" applyAlignment="1">
      <alignment horizontal="center" vertical="center" wrapText="1"/>
    </xf>
    <xf numFmtId="4" fontId="51" fillId="3" borderId="7" xfId="0" applyNumberFormat="1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vertical="top" wrapText="1"/>
    </xf>
    <xf numFmtId="49" fontId="51" fillId="0" borderId="20" xfId="0" applyNumberFormat="1" applyFont="1" applyFill="1" applyBorder="1" applyAlignment="1">
      <alignment horizontal="center" vertical="center" wrapText="1"/>
    </xf>
    <xf numFmtId="49" fontId="40" fillId="0" borderId="9" xfId="0" applyNumberFormat="1" applyFont="1" applyFill="1" applyBorder="1" applyAlignment="1">
      <alignment horizontal="center" vertical="center" wrapText="1"/>
    </xf>
    <xf numFmtId="4" fontId="51" fillId="0" borderId="10" xfId="0" applyNumberFormat="1" applyFont="1" applyFill="1" applyBorder="1" applyAlignment="1">
      <alignment horizontal="center" vertical="center" wrapText="1"/>
    </xf>
    <xf numFmtId="49" fontId="51" fillId="0" borderId="2" xfId="4" applyNumberFormat="1" applyFont="1" applyFill="1" applyBorder="1" applyAlignment="1">
      <alignment horizontal="center" vertical="center" wrapText="1"/>
    </xf>
    <xf numFmtId="43" fontId="51" fillId="0" borderId="2" xfId="8" applyFont="1" applyFill="1" applyBorder="1" applyAlignment="1">
      <alignment vertical="center"/>
    </xf>
    <xf numFmtId="49" fontId="40" fillId="0" borderId="2" xfId="4" applyNumberFormat="1" applyFont="1" applyFill="1" applyBorder="1" applyAlignment="1">
      <alignment horizontal="center" vertical="center" wrapText="1"/>
    </xf>
    <xf numFmtId="43" fontId="40" fillId="0" borderId="2" xfId="8" applyFont="1" applyFill="1" applyBorder="1" applyAlignment="1">
      <alignment vertical="center"/>
    </xf>
    <xf numFmtId="49" fontId="40" fillId="0" borderId="2" xfId="4" applyNumberFormat="1" applyFont="1" applyFill="1" applyBorder="1" applyAlignment="1">
      <alignment horizontal="center" wrapText="1"/>
    </xf>
    <xf numFmtId="0" fontId="40" fillId="0" borderId="13" xfId="4" applyFont="1" applyFill="1" applyBorder="1" applyAlignment="1">
      <alignment wrapText="1"/>
    </xf>
    <xf numFmtId="0" fontId="40" fillId="0" borderId="26" xfId="4" applyFont="1" applyFill="1" applyBorder="1" applyAlignment="1">
      <alignment wrapText="1"/>
    </xf>
    <xf numFmtId="4" fontId="28" fillId="0" borderId="2" xfId="4" applyNumberFormat="1" applyFont="1" applyFill="1" applyBorder="1" applyAlignment="1">
      <alignment horizontal="center" wrapText="1"/>
    </xf>
    <xf numFmtId="4" fontId="27" fillId="0" borderId="2" xfId="4" applyNumberFormat="1" applyFont="1" applyFill="1" applyBorder="1" applyAlignment="1">
      <alignment horizontal="center" wrapText="1"/>
    </xf>
    <xf numFmtId="2" fontId="27" fillId="0" borderId="2" xfId="0" applyNumberFormat="1" applyFont="1" applyFill="1" applyBorder="1" applyAlignment="1">
      <alignment horizontal="center" vertical="center" wrapText="1"/>
    </xf>
    <xf numFmtId="2" fontId="28" fillId="0" borderId="2" xfId="0" applyNumberFormat="1" applyFont="1" applyFill="1" applyBorder="1" applyAlignment="1">
      <alignment horizontal="center" vertical="center" wrapText="1"/>
    </xf>
    <xf numFmtId="4" fontId="47" fillId="0" borderId="2" xfId="4" applyNumberFormat="1" applyFont="1" applyFill="1" applyBorder="1" applyAlignment="1">
      <alignment horizontal="right" wrapText="1"/>
    </xf>
    <xf numFmtId="43" fontId="47" fillId="0" borderId="2" xfId="8" applyFont="1" applyFill="1" applyBorder="1" applyAlignment="1">
      <alignment horizontal="right" vertical="center" wrapText="1"/>
    </xf>
    <xf numFmtId="43" fontId="37" fillId="0" borderId="2" xfId="8" applyFont="1" applyFill="1" applyBorder="1" applyAlignment="1">
      <alignment horizontal="right" vertical="center" wrapText="1"/>
    </xf>
    <xf numFmtId="2" fontId="37" fillId="0" borderId="2" xfId="8" applyNumberFormat="1" applyFont="1" applyFill="1" applyBorder="1" applyAlignment="1">
      <alignment horizontal="right" vertical="center" wrapText="1"/>
    </xf>
    <xf numFmtId="4" fontId="47" fillId="0" borderId="2" xfId="4" applyNumberFormat="1" applyFont="1" applyFill="1" applyBorder="1" applyAlignment="1">
      <alignment horizontal="right"/>
    </xf>
    <xf numFmtId="4" fontId="37" fillId="0" borderId="2" xfId="4" applyNumberFormat="1" applyFont="1" applyFill="1" applyBorder="1" applyAlignment="1">
      <alignment horizontal="right"/>
    </xf>
    <xf numFmtId="4" fontId="47" fillId="0" borderId="2" xfId="4" applyNumberFormat="1" applyFont="1" applyFill="1" applyBorder="1" applyAlignment="1">
      <alignment horizontal="right" vertical="center" wrapText="1"/>
    </xf>
    <xf numFmtId="4" fontId="28" fillId="3" borderId="2" xfId="4" applyNumberFormat="1" applyFont="1" applyFill="1" applyBorder="1" applyAlignment="1">
      <alignment horizontal="right"/>
    </xf>
    <xf numFmtId="0" fontId="45" fillId="0" borderId="13" xfId="0" applyFont="1" applyBorder="1" applyAlignment="1">
      <alignment vertical="top" wrapText="1"/>
    </xf>
    <xf numFmtId="49" fontId="45" fillId="0" borderId="2" xfId="0" applyNumberFormat="1" applyFont="1" applyBorder="1" applyAlignment="1">
      <alignment horizontal="center" vertical="center" wrapText="1"/>
    </xf>
    <xf numFmtId="0" fontId="46" fillId="3" borderId="11" xfId="0" applyFont="1" applyFill="1" applyBorder="1" applyAlignment="1">
      <alignment vertical="top" wrapText="1"/>
    </xf>
    <xf numFmtId="49" fontId="46" fillId="3" borderId="2" xfId="0" applyNumberFormat="1" applyFont="1" applyFill="1" applyBorder="1" applyAlignment="1">
      <alignment horizontal="center" vertical="center" wrapText="1"/>
    </xf>
    <xf numFmtId="0" fontId="45" fillId="0" borderId="11" xfId="0" applyFont="1" applyBorder="1" applyAlignment="1">
      <alignment vertical="top" wrapText="1"/>
    </xf>
    <xf numFmtId="49" fontId="45" fillId="0" borderId="4" xfId="0" applyNumberFormat="1" applyFont="1" applyBorder="1" applyAlignment="1">
      <alignment horizontal="center" vertical="center" wrapText="1"/>
    </xf>
    <xf numFmtId="4" fontId="46" fillId="3" borderId="12" xfId="0" applyNumberFormat="1" applyFont="1" applyFill="1" applyBorder="1" applyAlignment="1">
      <alignment horizontal="center" vertical="center"/>
    </xf>
    <xf numFmtId="0" fontId="45" fillId="3" borderId="11" xfId="4" applyFont="1" applyFill="1" applyBorder="1" applyAlignment="1">
      <alignment vertical="top" wrapText="1"/>
    </xf>
    <xf numFmtId="49" fontId="45" fillId="3" borderId="2" xfId="0" applyNumberFormat="1" applyFont="1" applyFill="1" applyBorder="1" applyAlignment="1">
      <alignment horizontal="center" vertical="center" wrapText="1"/>
    </xf>
    <xf numFmtId="4" fontId="45" fillId="3" borderId="12" xfId="0" applyNumberFormat="1" applyFont="1" applyFill="1" applyBorder="1" applyAlignment="1">
      <alignment horizontal="center" vertical="center"/>
    </xf>
    <xf numFmtId="0" fontId="46" fillId="0" borderId="13" xfId="0" applyFont="1" applyBorder="1" applyAlignment="1">
      <alignment vertical="top" wrapText="1"/>
    </xf>
    <xf numFmtId="49" fontId="46" fillId="0" borderId="2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1" fillId="3" borderId="1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30" xfId="0" applyFont="1" applyBorder="1" applyAlignment="1">
      <alignment horizontal="right"/>
    </xf>
    <xf numFmtId="49" fontId="42" fillId="3" borderId="0" xfId="0" applyNumberFormat="1" applyFont="1" applyFill="1" applyAlignment="1">
      <alignment horizontal="center"/>
    </xf>
    <xf numFmtId="49" fontId="42" fillId="3" borderId="0" xfId="0" applyNumberFormat="1" applyFont="1" applyFill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8" fillId="0" borderId="0" xfId="4" applyFont="1" applyAlignment="1">
      <alignment horizontal="center"/>
    </xf>
    <xf numFmtId="0" fontId="28" fillId="5" borderId="0" xfId="4" applyFont="1" applyFill="1" applyAlignment="1">
      <alignment horizontal="center"/>
    </xf>
    <xf numFmtId="49" fontId="4" fillId="0" borderId="0" xfId="4" applyNumberFormat="1" applyFont="1" applyAlignment="1">
      <alignment horizontal="right" vertical="center"/>
    </xf>
  </cellXfs>
  <cellStyles count="9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  <cellStyle name="Финансовый" xfId="8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208">
          <cell r="H208">
            <v>25696400</v>
          </cell>
          <cell r="I208">
            <v>25696400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6">
          <cell r="H416">
            <v>15267900</v>
          </cell>
          <cell r="I416">
            <v>15267900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535">
          <cell r="H535">
            <v>625000</v>
          </cell>
          <cell r="I535">
            <v>900000</v>
          </cell>
        </row>
        <row r="537">
          <cell r="H537">
            <v>625000</v>
          </cell>
          <cell r="I537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workbookViewId="0">
      <selection activeCell="C9" sqref="C9:D9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1:13">
      <c r="B1" s="537" t="s">
        <v>267</v>
      </c>
      <c r="C1" s="537"/>
      <c r="D1" s="537"/>
      <c r="E1" s="537"/>
    </row>
    <row r="2" spans="1:13" ht="11.25" customHeight="1">
      <c r="B2" s="537" t="s">
        <v>515</v>
      </c>
      <c r="C2" s="537"/>
      <c r="D2" s="537"/>
      <c r="E2" s="537"/>
    </row>
    <row r="3" spans="1:13" hidden="1">
      <c r="B3" s="537" t="s">
        <v>46</v>
      </c>
      <c r="C3" s="537"/>
      <c r="D3" s="537"/>
      <c r="E3" s="537"/>
    </row>
    <row r="4" spans="1:13">
      <c r="B4" s="537" t="s">
        <v>100</v>
      </c>
      <c r="C4" s="537"/>
      <c r="D4" s="537"/>
      <c r="E4" s="537"/>
    </row>
    <row r="5" spans="1:13">
      <c r="B5" s="7"/>
      <c r="C5" s="537" t="s">
        <v>124</v>
      </c>
      <c r="D5" s="537"/>
      <c r="E5" s="537"/>
    </row>
    <row r="6" spans="1:13">
      <c r="B6" s="7"/>
      <c r="C6" s="537" t="s">
        <v>311</v>
      </c>
      <c r="D6" s="537"/>
      <c r="E6" s="178"/>
    </row>
    <row r="7" spans="1:13">
      <c r="B7" s="7"/>
      <c r="C7" s="537" t="s">
        <v>124</v>
      </c>
      <c r="D7" s="537"/>
      <c r="E7" s="178"/>
    </row>
    <row r="8" spans="1:13">
      <c r="B8" s="18" t="s">
        <v>310</v>
      </c>
      <c r="C8" s="539" t="s">
        <v>476</v>
      </c>
      <c r="D8" s="539"/>
      <c r="E8" s="18"/>
    </row>
    <row r="9" spans="1:13" ht="15.75">
      <c r="B9" s="54"/>
      <c r="C9" s="538" t="s">
        <v>516</v>
      </c>
      <c r="D9" s="538"/>
    </row>
    <row r="10" spans="1:13" ht="45" customHeight="1">
      <c r="A10" s="534" t="s">
        <v>460</v>
      </c>
      <c r="B10" s="534"/>
      <c r="C10" s="534"/>
      <c r="D10" s="534"/>
      <c r="E10" s="534"/>
      <c r="M10" s="181"/>
    </row>
    <row r="11" spans="1:13" ht="15" customHeight="1">
      <c r="A11" s="535"/>
      <c r="B11" s="535"/>
      <c r="C11" s="535"/>
      <c r="D11" s="535"/>
      <c r="E11" s="535"/>
      <c r="F11" s="55"/>
      <c r="G11" s="56"/>
      <c r="H11" s="56" t="s">
        <v>101</v>
      </c>
      <c r="I11" s="56"/>
      <c r="J11" s="56"/>
      <c r="K11" s="56"/>
      <c r="M11" s="182"/>
    </row>
    <row r="12" spans="1:13" ht="15.75" customHeight="1">
      <c r="A12" s="57"/>
      <c r="B12" s="57"/>
      <c r="C12" s="57"/>
      <c r="D12" s="57"/>
      <c r="E12" s="57"/>
    </row>
    <row r="13" spans="1:13" ht="13.5" customHeight="1">
      <c r="A13" s="536" t="s">
        <v>102</v>
      </c>
      <c r="B13" s="536"/>
      <c r="C13" s="536"/>
      <c r="D13" s="536"/>
      <c r="E13" s="536"/>
    </row>
    <row r="14" spans="1:13" ht="81" customHeight="1">
      <c r="B14" s="58" t="s">
        <v>103</v>
      </c>
      <c r="C14" s="59" t="s">
        <v>0</v>
      </c>
      <c r="D14" s="4" t="s">
        <v>419</v>
      </c>
    </row>
    <row r="15" spans="1:13" s="29" customFormat="1" ht="31.5">
      <c r="B15" s="60" t="s">
        <v>104</v>
      </c>
      <c r="C15" s="61" t="s">
        <v>116</v>
      </c>
      <c r="D15" s="62">
        <f>D19-D16</f>
        <v>0</v>
      </c>
    </row>
    <row r="16" spans="1:13" ht="30">
      <c r="B16" s="63" t="s">
        <v>105</v>
      </c>
      <c r="C16" s="63" t="s">
        <v>117</v>
      </c>
      <c r="D16" s="204">
        <f>D17</f>
        <v>11172071</v>
      </c>
    </row>
    <row r="17" spans="2:4" ht="30">
      <c r="B17" s="63" t="s">
        <v>106</v>
      </c>
      <c r="C17" s="63" t="s">
        <v>107</v>
      </c>
      <c r="D17" s="204">
        <f>D18</f>
        <v>11172071</v>
      </c>
    </row>
    <row r="18" spans="2:4" ht="30">
      <c r="B18" s="64" t="s">
        <v>108</v>
      </c>
      <c r="C18" s="63" t="s">
        <v>109</v>
      </c>
      <c r="D18" s="204">
        <v>11172071</v>
      </c>
    </row>
    <row r="19" spans="2:4" ht="30">
      <c r="B19" s="63" t="s">
        <v>110</v>
      </c>
      <c r="C19" s="63" t="s">
        <v>118</v>
      </c>
      <c r="D19" s="204">
        <f>D20</f>
        <v>11172071</v>
      </c>
    </row>
    <row r="20" spans="2:4" ht="30">
      <c r="B20" s="63" t="s">
        <v>111</v>
      </c>
      <c r="C20" s="63" t="s">
        <v>112</v>
      </c>
      <c r="D20" s="204">
        <f>D21</f>
        <v>11172071</v>
      </c>
    </row>
    <row r="21" spans="2:4" ht="30">
      <c r="B21" s="64" t="s">
        <v>113</v>
      </c>
      <c r="C21" s="63" t="s">
        <v>114</v>
      </c>
      <c r="D21" s="204">
        <v>11172071</v>
      </c>
    </row>
    <row r="22" spans="2:4" ht="14.25">
      <c r="B22" s="65"/>
      <c r="C22" s="65" t="s">
        <v>115</v>
      </c>
      <c r="D22" s="66">
        <f>D19-D16</f>
        <v>0</v>
      </c>
    </row>
  </sheetData>
  <mergeCells count="12">
    <mergeCell ref="A10:E10"/>
    <mergeCell ref="A11:E11"/>
    <mergeCell ref="A13:E13"/>
    <mergeCell ref="B1:E1"/>
    <mergeCell ref="B2:E2"/>
    <mergeCell ref="B3:E3"/>
    <mergeCell ref="B4:E4"/>
    <mergeCell ref="C5:E5"/>
    <mergeCell ref="C9:D9"/>
    <mergeCell ref="C6:D6"/>
    <mergeCell ref="C7:D7"/>
    <mergeCell ref="C8:D8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23"/>
  <sheetViews>
    <sheetView tabSelected="1" view="pageBreakPreview" zoomScaleSheetLayoutView="100" workbookViewId="0">
      <selection activeCell="E19" sqref="E19"/>
    </sheetView>
  </sheetViews>
  <sheetFormatPr defaultColWidth="60.140625" defaultRowHeight="16.5"/>
  <cols>
    <col min="1" max="1" width="67.5703125" style="113" customWidth="1"/>
    <col min="2" max="2" width="20.42578125" style="116" customWidth="1"/>
    <col min="3" max="3" width="8" style="114" customWidth="1"/>
    <col min="4" max="5" width="17.42578125" style="115" customWidth="1"/>
    <col min="6" max="6" width="17.85546875" style="115" hidden="1" customWidth="1"/>
    <col min="7" max="7" width="17.5703125" style="115" hidden="1" customWidth="1"/>
    <col min="8" max="16384" width="60.140625" style="113"/>
  </cols>
  <sheetData>
    <row r="1" spans="1:7">
      <c r="A1" s="188"/>
      <c r="B1" s="189"/>
      <c r="C1" s="190"/>
      <c r="D1" s="191"/>
      <c r="E1" s="189" t="s">
        <v>295</v>
      </c>
      <c r="F1" s="191"/>
    </row>
    <row r="2" spans="1:7">
      <c r="A2" s="188"/>
      <c r="B2" s="553" t="s">
        <v>514</v>
      </c>
      <c r="C2" s="553"/>
      <c r="D2" s="553"/>
      <c r="E2" s="553"/>
      <c r="F2" s="191"/>
    </row>
    <row r="3" spans="1:7">
      <c r="A3" s="188"/>
      <c r="B3" s="553" t="s">
        <v>100</v>
      </c>
      <c r="C3" s="553"/>
      <c r="D3" s="553"/>
      <c r="E3" s="553"/>
      <c r="F3" s="191"/>
    </row>
    <row r="4" spans="1:7">
      <c r="A4" s="188"/>
      <c r="B4" s="553" t="s">
        <v>124</v>
      </c>
      <c r="C4" s="553"/>
      <c r="D4" s="553"/>
      <c r="E4" s="553"/>
      <c r="F4" s="191"/>
    </row>
    <row r="5" spans="1:7">
      <c r="A5" s="538" t="s">
        <v>311</v>
      </c>
      <c r="B5" s="538"/>
      <c r="C5" s="538"/>
      <c r="D5" s="538"/>
      <c r="E5" s="538"/>
      <c r="F5" s="538"/>
    </row>
    <row r="6" spans="1:7">
      <c r="A6" s="538" t="s">
        <v>124</v>
      </c>
      <c r="B6" s="538"/>
      <c r="C6" s="538"/>
      <c r="D6" s="538"/>
      <c r="E6" s="538"/>
      <c r="F6" s="538"/>
    </row>
    <row r="7" spans="1:7">
      <c r="A7" s="538" t="s">
        <v>476</v>
      </c>
      <c r="B7" s="538"/>
      <c r="C7" s="538"/>
      <c r="D7" s="538"/>
      <c r="E7" s="538"/>
      <c r="F7" s="538"/>
    </row>
    <row r="8" spans="1:7">
      <c r="A8" s="188"/>
      <c r="B8" s="538" t="s">
        <v>519</v>
      </c>
      <c r="C8" s="538"/>
      <c r="D8" s="538"/>
      <c r="E8" s="538"/>
      <c r="F8" s="538"/>
      <c r="G8" s="538"/>
    </row>
    <row r="10" spans="1:7">
      <c r="A10" s="551" t="s">
        <v>125</v>
      </c>
      <c r="B10" s="551"/>
      <c r="C10" s="551"/>
      <c r="D10" s="551"/>
      <c r="E10" s="551"/>
      <c r="F10" s="113"/>
      <c r="G10" s="113"/>
    </row>
    <row r="11" spans="1:7">
      <c r="A11" s="551" t="s">
        <v>126</v>
      </c>
      <c r="B11" s="551"/>
      <c r="C11" s="551"/>
      <c r="D11" s="551"/>
      <c r="E11" s="551"/>
      <c r="F11" s="113"/>
      <c r="G11" s="113"/>
    </row>
    <row r="12" spans="1:7">
      <c r="A12" s="551" t="s">
        <v>127</v>
      </c>
      <c r="B12" s="551"/>
      <c r="C12" s="551"/>
      <c r="D12" s="551"/>
      <c r="E12" s="551"/>
      <c r="F12" s="113"/>
      <c r="G12" s="113"/>
    </row>
    <row r="13" spans="1:7">
      <c r="A13" s="552" t="s">
        <v>497</v>
      </c>
      <c r="B13" s="552"/>
      <c r="C13" s="552"/>
      <c r="D13" s="552"/>
      <c r="E13" s="552"/>
      <c r="F13" s="113"/>
      <c r="G13" s="113"/>
    </row>
    <row r="15" spans="1:7" ht="17.25" thickBot="1">
      <c r="A15" s="407"/>
      <c r="B15" s="408"/>
      <c r="C15" s="142"/>
      <c r="D15" s="409"/>
      <c r="E15" s="409"/>
    </row>
    <row r="16" spans="1:7" s="118" customFormat="1" ht="39" customHeight="1" thickBot="1">
      <c r="A16" s="410" t="s">
        <v>0</v>
      </c>
      <c r="B16" s="411" t="s">
        <v>63</v>
      </c>
      <c r="C16" s="410" t="s">
        <v>3</v>
      </c>
      <c r="D16" s="412" t="s">
        <v>433</v>
      </c>
      <c r="E16" s="412" t="s">
        <v>498</v>
      </c>
      <c r="F16" s="391" t="s">
        <v>128</v>
      </c>
      <c r="G16" s="117" t="s">
        <v>129</v>
      </c>
    </row>
    <row r="17" spans="1:7" ht="17.25" thickBot="1">
      <c r="A17" s="413" t="s">
        <v>130</v>
      </c>
      <c r="B17" s="414"/>
      <c r="C17" s="415"/>
      <c r="D17" s="416">
        <f>D18+D50+D57+D65+D91+D95</f>
        <v>6642813.8500000006</v>
      </c>
      <c r="E17" s="416">
        <f>E18+E50+E57+E65+E91+E95</f>
        <v>3855019.2800000003</v>
      </c>
      <c r="F17" s="120" t="e">
        <f>F18+F50+F57+#REF!+F65+#REF!+#REF!+#REF!+#REF!+#REF!+#REF!+#REF!+#REF!+#REF!+#REF!+#REF!+#REF!+#REF!+#REF!+#REF!</f>
        <v>#REF!</v>
      </c>
      <c r="G17" s="119" t="e">
        <f>G18+G50+G57+#REF!+G65+#REF!+#REF!+#REF!+#REF!+#REF!+#REF!+#REF!+#REF!+#REF!+#REF!+#REF!+#REF!+#REF!+#REF!+#REF!</f>
        <v>#REF!</v>
      </c>
    </row>
    <row r="18" spans="1:7" ht="49.5">
      <c r="A18" s="417" t="s">
        <v>374</v>
      </c>
      <c r="B18" s="418" t="s">
        <v>131</v>
      </c>
      <c r="C18" s="126"/>
      <c r="D18" s="514">
        <f>D19+D42+D25+D38+D46</f>
        <v>2214714</v>
      </c>
      <c r="E18" s="514">
        <f>E19+E42+E25+E38+E46</f>
        <v>244714</v>
      </c>
      <c r="F18" s="122" t="e">
        <f>F19+F42</f>
        <v>#REF!</v>
      </c>
      <c r="G18" s="121" t="e">
        <f>G19+G42</f>
        <v>#REF!</v>
      </c>
    </row>
    <row r="19" spans="1:7" s="118" customFormat="1" ht="66">
      <c r="A19" s="417" t="s">
        <v>379</v>
      </c>
      <c r="B19" s="419" t="s">
        <v>132</v>
      </c>
      <c r="C19" s="123"/>
      <c r="D19" s="515">
        <f>D20+D23</f>
        <v>2001000</v>
      </c>
      <c r="E19" s="515">
        <f t="shared" ref="D19:E21" si="0">E20</f>
        <v>1000</v>
      </c>
      <c r="F19" s="125" t="e">
        <f>F20+#REF!+#REF!</f>
        <v>#REF!</v>
      </c>
      <c r="G19" s="124" t="e">
        <f>G20+#REF!+#REF!</f>
        <v>#REF!</v>
      </c>
    </row>
    <row r="20" spans="1:7" ht="33">
      <c r="A20" s="420" t="s">
        <v>133</v>
      </c>
      <c r="B20" s="421" t="s">
        <v>134</v>
      </c>
      <c r="C20" s="126"/>
      <c r="D20" s="516">
        <f t="shared" si="0"/>
        <v>1000</v>
      </c>
      <c r="E20" s="516">
        <f t="shared" si="0"/>
        <v>1000</v>
      </c>
      <c r="F20" s="128">
        <f>F21</f>
        <v>100000</v>
      </c>
      <c r="G20" s="127">
        <f>G21</f>
        <v>100000</v>
      </c>
    </row>
    <row r="21" spans="1:7" ht="33">
      <c r="A21" s="422" t="s">
        <v>135</v>
      </c>
      <c r="B21" s="421" t="s">
        <v>136</v>
      </c>
      <c r="C21" s="126"/>
      <c r="D21" s="516">
        <f t="shared" si="0"/>
        <v>1000</v>
      </c>
      <c r="E21" s="516">
        <f t="shared" si="0"/>
        <v>1000</v>
      </c>
      <c r="F21" s="128">
        <f>F22</f>
        <v>100000</v>
      </c>
      <c r="G21" s="127">
        <f>G22</f>
        <v>100000</v>
      </c>
    </row>
    <row r="22" spans="1:7" ht="32.25" customHeight="1">
      <c r="A22" s="423" t="s">
        <v>68</v>
      </c>
      <c r="B22" s="421" t="s">
        <v>136</v>
      </c>
      <c r="C22" s="126">
        <v>240</v>
      </c>
      <c r="D22" s="516">
        <v>1000</v>
      </c>
      <c r="E22" s="516">
        <v>1000</v>
      </c>
      <c r="F22" s="128">
        <f>'[1]Ведом. 2016'!H743</f>
        <v>100000</v>
      </c>
      <c r="G22" s="127">
        <f>'[1]Ведом. 2016'!I743</f>
        <v>100000</v>
      </c>
    </row>
    <row r="23" spans="1:7" ht="32.25" customHeight="1">
      <c r="A23" s="423" t="s">
        <v>441</v>
      </c>
      <c r="B23" s="421" t="s">
        <v>442</v>
      </c>
      <c r="C23" s="126"/>
      <c r="D23" s="516">
        <f>D24</f>
        <v>2000000</v>
      </c>
      <c r="E23" s="517">
        <f>0</f>
        <v>0</v>
      </c>
      <c r="F23" s="128"/>
      <c r="G23" s="127"/>
    </row>
    <row r="24" spans="1:7" ht="32.25" customHeight="1">
      <c r="A24" s="423" t="s">
        <v>68</v>
      </c>
      <c r="B24" s="421" t="s">
        <v>442</v>
      </c>
      <c r="C24" s="126">
        <v>240</v>
      </c>
      <c r="D24" s="516">
        <v>2000000</v>
      </c>
      <c r="E24" s="517">
        <v>0</v>
      </c>
      <c r="F24" s="128"/>
      <c r="G24" s="127"/>
    </row>
    <row r="25" spans="1:7" ht="33">
      <c r="A25" s="424" t="s">
        <v>380</v>
      </c>
      <c r="B25" s="419" t="s">
        <v>137</v>
      </c>
      <c r="C25" s="126"/>
      <c r="D25" s="515">
        <f>D26</f>
        <v>210714</v>
      </c>
      <c r="E25" s="515">
        <f t="shared" ref="D25:G27" si="1">E26</f>
        <v>240714</v>
      </c>
      <c r="F25" s="125">
        <f t="shared" si="1"/>
        <v>20000</v>
      </c>
      <c r="G25" s="124">
        <f t="shared" si="1"/>
        <v>20000</v>
      </c>
    </row>
    <row r="26" spans="1:7" ht="20.45" customHeight="1">
      <c r="A26" s="423" t="s">
        <v>138</v>
      </c>
      <c r="B26" s="421" t="s">
        <v>139</v>
      </c>
      <c r="C26" s="126"/>
      <c r="D26" s="516">
        <f>D27+D29+D32+D34+D36</f>
        <v>210714</v>
      </c>
      <c r="E26" s="516">
        <f>E27+E29+E32+E34+E36</f>
        <v>240714</v>
      </c>
      <c r="F26" s="128">
        <f t="shared" si="1"/>
        <v>20000</v>
      </c>
      <c r="G26" s="127">
        <f t="shared" si="1"/>
        <v>20000</v>
      </c>
    </row>
    <row r="27" spans="1:7" ht="36.75" customHeight="1">
      <c r="A27" s="423" t="s">
        <v>135</v>
      </c>
      <c r="B27" s="421" t="s">
        <v>140</v>
      </c>
      <c r="C27" s="126"/>
      <c r="D27" s="516">
        <f t="shared" si="1"/>
        <v>30000</v>
      </c>
      <c r="E27" s="516">
        <f t="shared" si="1"/>
        <v>60000</v>
      </c>
      <c r="F27" s="128">
        <f t="shared" si="1"/>
        <v>20000</v>
      </c>
      <c r="G27" s="127">
        <f t="shared" si="1"/>
        <v>20000</v>
      </c>
    </row>
    <row r="28" spans="1:7" ht="36.75" customHeight="1">
      <c r="A28" s="423" t="s">
        <v>68</v>
      </c>
      <c r="B28" s="421" t="s">
        <v>140</v>
      </c>
      <c r="C28" s="126">
        <v>240</v>
      </c>
      <c r="D28" s="516">
        <v>30000</v>
      </c>
      <c r="E28" s="516">
        <v>60000</v>
      </c>
      <c r="F28" s="128">
        <f>'[1]Ведом. 2016'!H752</f>
        <v>20000</v>
      </c>
      <c r="G28" s="127">
        <f>'[1]Ведом. 2016'!I752</f>
        <v>20000</v>
      </c>
    </row>
    <row r="29" spans="1:7" ht="21" customHeight="1">
      <c r="A29" s="423" t="s">
        <v>421</v>
      </c>
      <c r="B29" s="421" t="s">
        <v>434</v>
      </c>
      <c r="C29" s="126"/>
      <c r="D29" s="517">
        <f>D31+D30</f>
        <v>135714</v>
      </c>
      <c r="E29" s="517">
        <f>E31+E30</f>
        <v>135714</v>
      </c>
      <c r="F29" s="128"/>
      <c r="G29" s="127"/>
    </row>
    <row r="30" spans="1:7" ht="32.25" customHeight="1">
      <c r="A30" s="425" t="s">
        <v>510</v>
      </c>
      <c r="B30" s="426" t="s">
        <v>434</v>
      </c>
      <c r="C30" s="427">
        <v>123</v>
      </c>
      <c r="D30" s="517">
        <v>16000</v>
      </c>
      <c r="E30" s="517">
        <v>16000</v>
      </c>
      <c r="F30" s="128"/>
      <c r="G30" s="127"/>
    </row>
    <row r="31" spans="1:7" ht="36.75" customHeight="1">
      <c r="A31" s="423" t="s">
        <v>68</v>
      </c>
      <c r="B31" s="421" t="s">
        <v>434</v>
      </c>
      <c r="C31" s="126">
        <v>240</v>
      </c>
      <c r="D31" s="517">
        <v>119714</v>
      </c>
      <c r="E31" s="517">
        <v>119714</v>
      </c>
      <c r="F31" s="128"/>
      <c r="G31" s="127"/>
    </row>
    <row r="32" spans="1:7" ht="24" customHeight="1">
      <c r="A32" s="423" t="s">
        <v>421</v>
      </c>
      <c r="B32" s="421" t="s">
        <v>420</v>
      </c>
      <c r="C32" s="126"/>
      <c r="D32" s="517">
        <f>D33</f>
        <v>0</v>
      </c>
      <c r="E32" s="517">
        <f>E33</f>
        <v>0</v>
      </c>
      <c r="F32" s="128"/>
      <c r="G32" s="127"/>
    </row>
    <row r="33" spans="1:7" ht="36.75" customHeight="1">
      <c r="A33" s="423" t="s">
        <v>68</v>
      </c>
      <c r="B33" s="421" t="s">
        <v>420</v>
      </c>
      <c r="C33" s="126">
        <v>240</v>
      </c>
      <c r="D33" s="517">
        <v>0</v>
      </c>
      <c r="E33" s="517">
        <v>0</v>
      </c>
      <c r="F33" s="128"/>
      <c r="G33" s="127"/>
    </row>
    <row r="34" spans="1:7" ht="20.25" customHeight="1">
      <c r="A34" s="423" t="s">
        <v>422</v>
      </c>
      <c r="B34" s="421" t="s">
        <v>435</v>
      </c>
      <c r="C34" s="126"/>
      <c r="D34" s="517">
        <f>D35</f>
        <v>45000</v>
      </c>
      <c r="E34" s="517">
        <f>E35</f>
        <v>45000</v>
      </c>
      <c r="F34" s="128"/>
      <c r="G34" s="127"/>
    </row>
    <row r="35" spans="1:7" ht="36.75" customHeight="1">
      <c r="A35" s="423" t="s">
        <v>68</v>
      </c>
      <c r="B35" s="421" t="s">
        <v>435</v>
      </c>
      <c r="C35" s="126">
        <v>240</v>
      </c>
      <c r="D35" s="517">
        <v>45000</v>
      </c>
      <c r="E35" s="517">
        <v>45000</v>
      </c>
      <c r="F35" s="128"/>
      <c r="G35" s="127"/>
    </row>
    <row r="36" spans="1:7" ht="19.5" customHeight="1">
      <c r="A36" s="423" t="s">
        <v>422</v>
      </c>
      <c r="B36" s="421" t="s">
        <v>397</v>
      </c>
      <c r="C36" s="126"/>
      <c r="D36" s="517">
        <f>D37</f>
        <v>0</v>
      </c>
      <c r="E36" s="517">
        <f>E37</f>
        <v>0</v>
      </c>
      <c r="F36" s="128"/>
      <c r="G36" s="127"/>
    </row>
    <row r="37" spans="1:7" ht="36.75" customHeight="1">
      <c r="A37" s="423" t="s">
        <v>68</v>
      </c>
      <c r="B37" s="421" t="s">
        <v>397</v>
      </c>
      <c r="C37" s="126">
        <v>240</v>
      </c>
      <c r="D37" s="517">
        <v>0</v>
      </c>
      <c r="E37" s="517">
        <v>0</v>
      </c>
      <c r="F37" s="128"/>
      <c r="G37" s="127"/>
    </row>
    <row r="38" spans="1:7" ht="38.25" customHeight="1">
      <c r="A38" s="424" t="s">
        <v>376</v>
      </c>
      <c r="B38" s="419" t="s">
        <v>141</v>
      </c>
      <c r="C38" s="126"/>
      <c r="D38" s="515">
        <f t="shared" ref="D38:G40" si="2">D39</f>
        <v>1000</v>
      </c>
      <c r="E38" s="515">
        <f t="shared" si="2"/>
        <v>1000</v>
      </c>
      <c r="F38" s="125">
        <f t="shared" si="2"/>
        <v>400</v>
      </c>
      <c r="G38" s="124">
        <f t="shared" si="2"/>
        <v>400</v>
      </c>
    </row>
    <row r="39" spans="1:7" ht="33">
      <c r="A39" s="423" t="s">
        <v>142</v>
      </c>
      <c r="B39" s="421" t="s">
        <v>143</v>
      </c>
      <c r="C39" s="126"/>
      <c r="D39" s="516">
        <f t="shared" si="2"/>
        <v>1000</v>
      </c>
      <c r="E39" s="516">
        <f t="shared" si="2"/>
        <v>1000</v>
      </c>
      <c r="F39" s="128">
        <f t="shared" si="2"/>
        <v>400</v>
      </c>
      <c r="G39" s="127">
        <f t="shared" si="2"/>
        <v>400</v>
      </c>
    </row>
    <row r="40" spans="1:7">
      <c r="A40" s="423" t="s">
        <v>144</v>
      </c>
      <c r="B40" s="421" t="s">
        <v>145</v>
      </c>
      <c r="C40" s="126"/>
      <c r="D40" s="516">
        <f t="shared" si="2"/>
        <v>1000</v>
      </c>
      <c r="E40" s="516">
        <f t="shared" si="2"/>
        <v>1000</v>
      </c>
      <c r="F40" s="128">
        <f t="shared" si="2"/>
        <v>400</v>
      </c>
      <c r="G40" s="127">
        <f t="shared" si="2"/>
        <v>400</v>
      </c>
    </row>
    <row r="41" spans="1:7" ht="36.75" customHeight="1">
      <c r="A41" s="423" t="s">
        <v>68</v>
      </c>
      <c r="B41" s="421" t="s">
        <v>145</v>
      </c>
      <c r="C41" s="126">
        <v>240</v>
      </c>
      <c r="D41" s="516">
        <v>1000</v>
      </c>
      <c r="E41" s="516">
        <v>1000</v>
      </c>
      <c r="F41" s="128">
        <f>'[1]Ведом. 2016'!H756</f>
        <v>400</v>
      </c>
      <c r="G41" s="127">
        <f>'[1]Ведом. 2016'!I756</f>
        <v>400</v>
      </c>
    </row>
    <row r="42" spans="1:7" ht="33">
      <c r="A42" s="424" t="s">
        <v>375</v>
      </c>
      <c r="B42" s="419" t="s">
        <v>146</v>
      </c>
      <c r="C42" s="126"/>
      <c r="D42" s="515">
        <f t="shared" ref="D42:G44" si="3">D43</f>
        <v>1000</v>
      </c>
      <c r="E42" s="515">
        <f t="shared" si="3"/>
        <v>1000</v>
      </c>
      <c r="F42" s="125">
        <f t="shared" si="3"/>
        <v>696000</v>
      </c>
      <c r="G42" s="124">
        <f t="shared" si="3"/>
        <v>696000</v>
      </c>
    </row>
    <row r="43" spans="1:7">
      <c r="A43" s="423" t="s">
        <v>147</v>
      </c>
      <c r="B43" s="421" t="s">
        <v>148</v>
      </c>
      <c r="C43" s="126"/>
      <c r="D43" s="516">
        <f t="shared" si="3"/>
        <v>1000</v>
      </c>
      <c r="E43" s="516">
        <f t="shared" si="3"/>
        <v>1000</v>
      </c>
      <c r="F43" s="128">
        <f t="shared" si="3"/>
        <v>696000</v>
      </c>
      <c r="G43" s="127">
        <f t="shared" si="3"/>
        <v>696000</v>
      </c>
    </row>
    <row r="44" spans="1:7">
      <c r="A44" s="423" t="s">
        <v>149</v>
      </c>
      <c r="B44" s="421" t="s">
        <v>150</v>
      </c>
      <c r="C44" s="126"/>
      <c r="D44" s="516">
        <f t="shared" si="3"/>
        <v>1000</v>
      </c>
      <c r="E44" s="516">
        <f t="shared" si="3"/>
        <v>1000</v>
      </c>
      <c r="F44" s="128">
        <f t="shared" si="3"/>
        <v>696000</v>
      </c>
      <c r="G44" s="127">
        <f t="shared" si="3"/>
        <v>696000</v>
      </c>
    </row>
    <row r="45" spans="1:7" ht="36.75" customHeight="1">
      <c r="A45" s="423" t="s">
        <v>68</v>
      </c>
      <c r="B45" s="421" t="s">
        <v>150</v>
      </c>
      <c r="C45" s="126">
        <v>240</v>
      </c>
      <c r="D45" s="516">
        <v>1000</v>
      </c>
      <c r="E45" s="516">
        <v>1000</v>
      </c>
      <c r="F45" s="128">
        <f>'[1]Ведом. 2016'!H767</f>
        <v>696000</v>
      </c>
      <c r="G45" s="127">
        <f>'[1]Ведом. 2016'!I767</f>
        <v>696000</v>
      </c>
    </row>
    <row r="46" spans="1:7" ht="54.75" customHeight="1">
      <c r="A46" s="424" t="s">
        <v>381</v>
      </c>
      <c r="B46" s="419" t="s">
        <v>151</v>
      </c>
      <c r="C46" s="126"/>
      <c r="D46" s="515">
        <f t="shared" ref="D46:G48" si="4">D47</f>
        <v>1000</v>
      </c>
      <c r="E46" s="515">
        <f t="shared" si="4"/>
        <v>1000</v>
      </c>
      <c r="F46" s="125">
        <f t="shared" si="4"/>
        <v>7583380</v>
      </c>
      <c r="G46" s="124">
        <f t="shared" si="4"/>
        <v>15707380</v>
      </c>
    </row>
    <row r="47" spans="1:7" ht="33">
      <c r="A47" s="423" t="s">
        <v>152</v>
      </c>
      <c r="B47" s="421" t="s">
        <v>153</v>
      </c>
      <c r="C47" s="126"/>
      <c r="D47" s="516">
        <f t="shared" si="4"/>
        <v>1000</v>
      </c>
      <c r="E47" s="516">
        <f t="shared" si="4"/>
        <v>1000</v>
      </c>
      <c r="F47" s="128">
        <f t="shared" si="4"/>
        <v>7583380</v>
      </c>
      <c r="G47" s="127">
        <f t="shared" si="4"/>
        <v>15707380</v>
      </c>
    </row>
    <row r="48" spans="1:7" ht="33">
      <c r="A48" s="423" t="s">
        <v>154</v>
      </c>
      <c r="B48" s="421" t="s">
        <v>155</v>
      </c>
      <c r="C48" s="126"/>
      <c r="D48" s="516">
        <f t="shared" si="4"/>
        <v>1000</v>
      </c>
      <c r="E48" s="516">
        <f t="shared" si="4"/>
        <v>1000</v>
      </c>
      <c r="F48" s="128">
        <f t="shared" si="4"/>
        <v>7583380</v>
      </c>
      <c r="G48" s="127">
        <f t="shared" si="4"/>
        <v>15707380</v>
      </c>
    </row>
    <row r="49" spans="1:7" ht="36.75" customHeight="1">
      <c r="A49" s="423" t="s">
        <v>68</v>
      </c>
      <c r="B49" s="421" t="s">
        <v>155</v>
      </c>
      <c r="C49" s="126">
        <v>240</v>
      </c>
      <c r="D49" s="516">
        <v>1000</v>
      </c>
      <c r="E49" s="516">
        <v>1000</v>
      </c>
      <c r="F49" s="128">
        <f>'[1]Ведом. 2016'!H771</f>
        <v>7583380</v>
      </c>
      <c r="G49" s="127">
        <f>'[1]Ведом. 2016'!I771</f>
        <v>15707380</v>
      </c>
    </row>
    <row r="50" spans="1:7" s="118" customFormat="1" ht="66">
      <c r="A50" s="424" t="s">
        <v>393</v>
      </c>
      <c r="B50" s="428" t="s">
        <v>156</v>
      </c>
      <c r="C50" s="123"/>
      <c r="D50" s="515">
        <f>D51+D54</f>
        <v>2000</v>
      </c>
      <c r="E50" s="515">
        <f>E51+E54</f>
        <v>2000</v>
      </c>
      <c r="F50" s="125">
        <f>F51</f>
        <v>460000</v>
      </c>
      <c r="G50" s="124">
        <f>G51</f>
        <v>470000</v>
      </c>
    </row>
    <row r="51" spans="1:7" ht="18.75">
      <c r="A51" s="423" t="s">
        <v>157</v>
      </c>
      <c r="B51" s="429" t="s">
        <v>158</v>
      </c>
      <c r="C51" s="126"/>
      <c r="D51" s="516">
        <f>D52</f>
        <v>1000</v>
      </c>
      <c r="E51" s="516">
        <f>E52</f>
        <v>1000</v>
      </c>
      <c r="F51" s="128">
        <f>F54+F52</f>
        <v>460000</v>
      </c>
      <c r="G51" s="127">
        <f>G54+G52</f>
        <v>470000</v>
      </c>
    </row>
    <row r="52" spans="1:7" ht="35.450000000000003" customHeight="1">
      <c r="A52" s="422" t="s">
        <v>159</v>
      </c>
      <c r="B52" s="429" t="s">
        <v>160</v>
      </c>
      <c r="C52" s="126"/>
      <c r="D52" s="516">
        <f>D53</f>
        <v>1000</v>
      </c>
      <c r="E52" s="516">
        <f>E53</f>
        <v>1000</v>
      </c>
      <c r="F52" s="128">
        <f>F53</f>
        <v>90000</v>
      </c>
      <c r="G52" s="127">
        <f>G53</f>
        <v>90000</v>
      </c>
    </row>
    <row r="53" spans="1:7" ht="33" customHeight="1">
      <c r="A53" s="423" t="s">
        <v>68</v>
      </c>
      <c r="B53" s="429" t="s">
        <v>160</v>
      </c>
      <c r="C53" s="126">
        <v>240</v>
      </c>
      <c r="D53" s="516">
        <v>1000</v>
      </c>
      <c r="E53" s="516">
        <v>1000</v>
      </c>
      <c r="F53" s="128">
        <f>'[1]Ведом. 2016'!H121</f>
        <v>90000</v>
      </c>
      <c r="G53" s="127">
        <f>'[1]Ведом. 2016'!I121</f>
        <v>90000</v>
      </c>
    </row>
    <row r="54" spans="1:7" ht="18.75">
      <c r="A54" s="423" t="s">
        <v>161</v>
      </c>
      <c r="B54" s="429" t="s">
        <v>162</v>
      </c>
      <c r="C54" s="126"/>
      <c r="D54" s="516">
        <f>D55</f>
        <v>1000</v>
      </c>
      <c r="E54" s="516">
        <f>E55</f>
        <v>1000</v>
      </c>
      <c r="F54" s="128">
        <f>F55</f>
        <v>370000</v>
      </c>
      <c r="G54" s="127">
        <f>G55</f>
        <v>380000</v>
      </c>
    </row>
    <row r="55" spans="1:7" ht="33">
      <c r="A55" s="423" t="s">
        <v>163</v>
      </c>
      <c r="B55" s="429" t="s">
        <v>164</v>
      </c>
      <c r="C55" s="126"/>
      <c r="D55" s="516">
        <f>D56</f>
        <v>1000</v>
      </c>
      <c r="E55" s="516">
        <f>E56</f>
        <v>1000</v>
      </c>
      <c r="F55" s="128">
        <f>'[1]Ведом. 2016'!H123</f>
        <v>370000</v>
      </c>
      <c r="G55" s="127">
        <f>'[1]Ведом. 2016'!I123</f>
        <v>380000</v>
      </c>
    </row>
    <row r="56" spans="1:7" ht="33" customHeight="1">
      <c r="A56" s="423" t="s">
        <v>68</v>
      </c>
      <c r="B56" s="429" t="s">
        <v>164</v>
      </c>
      <c r="C56" s="126">
        <v>240</v>
      </c>
      <c r="D56" s="516">
        <v>1000</v>
      </c>
      <c r="E56" s="516">
        <v>1000</v>
      </c>
      <c r="F56" s="128">
        <f>'[1]Ведом. 2016'!H124</f>
        <v>70000</v>
      </c>
      <c r="G56" s="127">
        <f>'[1]Ведом. 2016'!I124</f>
        <v>70000</v>
      </c>
    </row>
    <row r="57" spans="1:7" ht="49.5">
      <c r="A57" s="424" t="s">
        <v>392</v>
      </c>
      <c r="B57" s="428" t="s">
        <v>165</v>
      </c>
      <c r="C57" s="126"/>
      <c r="D57" s="515">
        <f>D58</f>
        <v>74072</v>
      </c>
      <c r="E57" s="515">
        <f>E58</f>
        <v>81000</v>
      </c>
      <c r="F57" s="122" t="e">
        <f>#REF!+#REF!+#REF!+#REF!</f>
        <v>#REF!</v>
      </c>
      <c r="G57" s="121" t="e">
        <f>#REF!+#REF!+#REF!+#REF!</f>
        <v>#REF!</v>
      </c>
    </row>
    <row r="58" spans="1:7" ht="33">
      <c r="A58" s="423" t="s">
        <v>166</v>
      </c>
      <c r="B58" s="421" t="s">
        <v>167</v>
      </c>
      <c r="C58" s="126"/>
      <c r="D58" s="516">
        <f>D59+D61+D63</f>
        <v>74072</v>
      </c>
      <c r="E58" s="516">
        <f>E59+E61+E63</f>
        <v>81000</v>
      </c>
      <c r="F58" s="128" t="e">
        <f>F59+F63+#REF!+#REF!</f>
        <v>#REF!</v>
      </c>
      <c r="G58" s="127" t="e">
        <f>G59+G63+#REF!+#REF!</f>
        <v>#REF!</v>
      </c>
    </row>
    <row r="59" spans="1:7">
      <c r="A59" s="430" t="s">
        <v>168</v>
      </c>
      <c r="B59" s="431" t="s">
        <v>169</v>
      </c>
      <c r="C59" s="126"/>
      <c r="D59" s="516">
        <f>D60</f>
        <v>1000</v>
      </c>
      <c r="E59" s="516">
        <f>E60</f>
        <v>1000</v>
      </c>
      <c r="F59" s="128">
        <f>F61</f>
        <v>25696400</v>
      </c>
      <c r="G59" s="127">
        <f>G61</f>
        <v>25696400</v>
      </c>
    </row>
    <row r="60" spans="1:7" ht="33">
      <c r="A60" s="423" t="s">
        <v>68</v>
      </c>
      <c r="B60" s="431" t="s">
        <v>169</v>
      </c>
      <c r="C60" s="126">
        <v>240</v>
      </c>
      <c r="D60" s="516">
        <v>1000</v>
      </c>
      <c r="E60" s="516">
        <v>1000</v>
      </c>
      <c r="F60" s="128">
        <f>'[1]Ведом. 2016'!H533</f>
        <v>625000</v>
      </c>
      <c r="G60" s="127">
        <f>'[1]Ведом. 2016'!I533</f>
        <v>900000</v>
      </c>
    </row>
    <row r="61" spans="1:7">
      <c r="A61" s="430" t="s">
        <v>170</v>
      </c>
      <c r="B61" s="431" t="s">
        <v>171</v>
      </c>
      <c r="C61" s="126"/>
      <c r="D61" s="516">
        <f>D62</f>
        <v>43072</v>
      </c>
      <c r="E61" s="516">
        <f>E62</f>
        <v>50000</v>
      </c>
      <c r="F61" s="128">
        <f>'[1]Ведом. 2016'!H208</f>
        <v>25696400</v>
      </c>
      <c r="G61" s="127">
        <f>'[1]Ведом. 2016'!I208</f>
        <v>25696400</v>
      </c>
    </row>
    <row r="62" spans="1:7" ht="33">
      <c r="A62" s="423" t="s">
        <v>68</v>
      </c>
      <c r="B62" s="431" t="s">
        <v>171</v>
      </c>
      <c r="C62" s="126">
        <v>240</v>
      </c>
      <c r="D62" s="516">
        <v>43072</v>
      </c>
      <c r="E62" s="516">
        <v>50000</v>
      </c>
      <c r="F62" s="128">
        <f>'[1]Ведом. 2016'!H535</f>
        <v>625000</v>
      </c>
      <c r="G62" s="127">
        <f>'[1]Ведом. 2016'!I535</f>
        <v>900000</v>
      </c>
    </row>
    <row r="63" spans="1:7">
      <c r="A63" s="430" t="s">
        <v>172</v>
      </c>
      <c r="B63" s="431" t="s">
        <v>173</v>
      </c>
      <c r="C63" s="126"/>
      <c r="D63" s="516">
        <f>D64</f>
        <v>30000</v>
      </c>
      <c r="E63" s="516">
        <f>E64</f>
        <v>30000</v>
      </c>
      <c r="F63" s="128" t="e">
        <f>F64+#REF!</f>
        <v>#REF!</v>
      </c>
      <c r="G63" s="127" t="e">
        <f>G64+#REF!</f>
        <v>#REF!</v>
      </c>
    </row>
    <row r="64" spans="1:7" ht="33">
      <c r="A64" s="423" t="s">
        <v>68</v>
      </c>
      <c r="B64" s="431" t="s">
        <v>173</v>
      </c>
      <c r="C64" s="126">
        <v>240</v>
      </c>
      <c r="D64" s="516">
        <v>30000</v>
      </c>
      <c r="E64" s="516">
        <v>30000</v>
      </c>
      <c r="F64" s="128">
        <f>'[1]Ведом. 2016'!H537</f>
        <v>625000</v>
      </c>
      <c r="G64" s="127">
        <f>'[1]Ведом. 2016'!I537</f>
        <v>900000</v>
      </c>
    </row>
    <row r="65" spans="1:7" ht="49.5">
      <c r="A65" s="424" t="s">
        <v>384</v>
      </c>
      <c r="B65" s="428" t="s">
        <v>174</v>
      </c>
      <c r="C65" s="126"/>
      <c r="D65" s="515">
        <f>D66+D79+D83+D87+D91</f>
        <v>3839855.2800000003</v>
      </c>
      <c r="E65" s="515">
        <f>E66+E79+E83+E87+E91</f>
        <v>3058692.95</v>
      </c>
      <c r="F65" s="125" t="e">
        <f>F66+F79+F83+F87</f>
        <v>#REF!</v>
      </c>
      <c r="G65" s="124" t="e">
        <f>G66+G79+G83+G87</f>
        <v>#REF!</v>
      </c>
    </row>
    <row r="66" spans="1:7" s="118" customFormat="1" ht="49.5">
      <c r="A66" s="432" t="s">
        <v>385</v>
      </c>
      <c r="B66" s="419" t="s">
        <v>175</v>
      </c>
      <c r="C66" s="123"/>
      <c r="D66" s="515">
        <f>D67+D76</f>
        <v>3835855.2800000003</v>
      </c>
      <c r="E66" s="515">
        <f>E67+E76</f>
        <v>3054692.95</v>
      </c>
      <c r="F66" s="125">
        <f>F67</f>
        <v>10614100</v>
      </c>
      <c r="G66" s="124">
        <f>G67</f>
        <v>10614100</v>
      </c>
    </row>
    <row r="67" spans="1:7">
      <c r="A67" s="433" t="s">
        <v>176</v>
      </c>
      <c r="B67" s="421" t="s">
        <v>177</v>
      </c>
      <c r="C67" s="126"/>
      <c r="D67" s="516">
        <f>D68+D72+D74</f>
        <v>2459832.08</v>
      </c>
      <c r="E67" s="516">
        <f>E68+E72+E74</f>
        <v>1675669.75</v>
      </c>
      <c r="F67" s="128">
        <f>F68+F70</f>
        <v>10614100</v>
      </c>
      <c r="G67" s="127">
        <f>G68+G70</f>
        <v>10614100</v>
      </c>
    </row>
    <row r="68" spans="1:7" ht="33">
      <c r="A68" s="422" t="s">
        <v>88</v>
      </c>
      <c r="B68" s="421" t="s">
        <v>178</v>
      </c>
      <c r="C68" s="126"/>
      <c r="D68" s="516">
        <f>D69+D70+D71</f>
        <v>2458832.08</v>
      </c>
      <c r="E68" s="516">
        <f>E69+E70+E71</f>
        <v>1674669.75</v>
      </c>
      <c r="F68" s="128">
        <f>F69</f>
        <v>10269100</v>
      </c>
      <c r="G68" s="127">
        <f>G69</f>
        <v>10269100</v>
      </c>
    </row>
    <row r="69" spans="1:7">
      <c r="A69" s="423" t="s">
        <v>179</v>
      </c>
      <c r="B69" s="426" t="s">
        <v>178</v>
      </c>
      <c r="C69" s="126">
        <v>110</v>
      </c>
      <c r="D69" s="516">
        <v>2015587.66</v>
      </c>
      <c r="E69" s="516">
        <v>1293775.33</v>
      </c>
      <c r="F69" s="128">
        <f>'[1]Ведом. 2016'!H411</f>
        <v>10269100</v>
      </c>
      <c r="G69" s="127">
        <f>'[1]Ведом. 2016'!I411</f>
        <v>10269100</v>
      </c>
    </row>
    <row r="70" spans="1:7" ht="33">
      <c r="A70" s="423" t="s">
        <v>68</v>
      </c>
      <c r="B70" s="426" t="s">
        <v>178</v>
      </c>
      <c r="C70" s="126">
        <v>240</v>
      </c>
      <c r="D70" s="516">
        <v>432244.42</v>
      </c>
      <c r="E70" s="516">
        <v>369894.42</v>
      </c>
      <c r="F70" s="128">
        <f>F71</f>
        <v>345000</v>
      </c>
      <c r="G70" s="127">
        <f>G71</f>
        <v>345000</v>
      </c>
    </row>
    <row r="71" spans="1:7">
      <c r="A71" s="423" t="s">
        <v>70</v>
      </c>
      <c r="B71" s="421" t="s">
        <v>178</v>
      </c>
      <c r="C71" s="126">
        <v>850</v>
      </c>
      <c r="D71" s="516">
        <v>11000</v>
      </c>
      <c r="E71" s="516">
        <v>11000</v>
      </c>
      <c r="F71" s="128">
        <f>'[1]Ведом. 2016'!H413</f>
        <v>345000</v>
      </c>
      <c r="G71" s="127">
        <f>'[1]Ведом. 2016'!I413</f>
        <v>345000</v>
      </c>
    </row>
    <row r="72" spans="1:7">
      <c r="A72" s="433" t="s">
        <v>180</v>
      </c>
      <c r="B72" s="421" t="s">
        <v>181</v>
      </c>
      <c r="C72" s="407"/>
      <c r="D72" s="516">
        <f>D73</f>
        <v>500</v>
      </c>
      <c r="E72" s="516">
        <f>E73</f>
        <v>500</v>
      </c>
      <c r="F72" s="128" t="e">
        <f>F74+F78</f>
        <v>#REF!</v>
      </c>
      <c r="G72" s="127" t="e">
        <f>G74+G78</f>
        <v>#REF!</v>
      </c>
    </row>
    <row r="73" spans="1:7" ht="33">
      <c r="A73" s="423" t="s">
        <v>68</v>
      </c>
      <c r="B73" s="421" t="s">
        <v>181</v>
      </c>
      <c r="C73" s="126">
        <v>240</v>
      </c>
      <c r="D73" s="516">
        <v>500</v>
      </c>
      <c r="E73" s="516">
        <v>500</v>
      </c>
      <c r="F73" s="128"/>
      <c r="G73" s="127"/>
    </row>
    <row r="74" spans="1:7" ht="33">
      <c r="A74" s="422" t="s">
        <v>182</v>
      </c>
      <c r="B74" s="421" t="s">
        <v>183</v>
      </c>
      <c r="C74" s="126"/>
      <c r="D74" s="516">
        <f>D75</f>
        <v>500</v>
      </c>
      <c r="E74" s="516">
        <f>E75</f>
        <v>500</v>
      </c>
      <c r="F74" s="128">
        <f>F76</f>
        <v>15267900</v>
      </c>
      <c r="G74" s="127">
        <f>G76</f>
        <v>15267900</v>
      </c>
    </row>
    <row r="75" spans="1:7" ht="33">
      <c r="A75" s="423" t="s">
        <v>68</v>
      </c>
      <c r="B75" s="421" t="s">
        <v>183</v>
      </c>
      <c r="C75" s="126">
        <v>240</v>
      </c>
      <c r="D75" s="516">
        <v>500</v>
      </c>
      <c r="E75" s="516">
        <v>500</v>
      </c>
      <c r="F75" s="128"/>
      <c r="G75" s="127"/>
    </row>
    <row r="76" spans="1:7" ht="49.5">
      <c r="A76" s="423" t="s">
        <v>314</v>
      </c>
      <c r="B76" s="421" t="s">
        <v>184</v>
      </c>
      <c r="C76" s="126"/>
      <c r="D76" s="516">
        <f>D77+D78</f>
        <v>1376023.2</v>
      </c>
      <c r="E76" s="516">
        <f>E77+E78</f>
        <v>1379023.2</v>
      </c>
      <c r="F76" s="128">
        <f>'[1]Ведом. 2016'!H416</f>
        <v>15267900</v>
      </c>
      <c r="G76" s="127">
        <f>'[1]Ведом. 2016'!I416</f>
        <v>15267900</v>
      </c>
    </row>
    <row r="77" spans="1:7" ht="33">
      <c r="A77" s="423" t="s">
        <v>65</v>
      </c>
      <c r="B77" s="421" t="s">
        <v>184</v>
      </c>
      <c r="C77" s="126">
        <v>120</v>
      </c>
      <c r="D77" s="516">
        <v>1184023.2</v>
      </c>
      <c r="E77" s="516">
        <f>D77</f>
        <v>1184023.2</v>
      </c>
      <c r="F77" s="128" t="e">
        <f>F78</f>
        <v>#REF!</v>
      </c>
      <c r="G77" s="127" t="e">
        <f>G78</f>
        <v>#REF!</v>
      </c>
    </row>
    <row r="78" spans="1:7" ht="33">
      <c r="A78" s="423" t="s">
        <v>68</v>
      </c>
      <c r="B78" s="421" t="s">
        <v>184</v>
      </c>
      <c r="C78" s="126">
        <v>240</v>
      </c>
      <c r="D78" s="516">
        <v>192000</v>
      </c>
      <c r="E78" s="516">
        <v>195000</v>
      </c>
      <c r="F78" s="128" t="e">
        <f>#REF!</f>
        <v>#REF!</v>
      </c>
      <c r="G78" s="127" t="e">
        <f>#REF!</f>
        <v>#REF!</v>
      </c>
    </row>
    <row r="79" spans="1:7" s="118" customFormat="1" ht="33">
      <c r="A79" s="432" t="s">
        <v>386</v>
      </c>
      <c r="B79" s="419" t="s">
        <v>185</v>
      </c>
      <c r="C79" s="123"/>
      <c r="D79" s="515">
        <f t="shared" ref="D79:E81" si="5">D80</f>
        <v>1000</v>
      </c>
      <c r="E79" s="515">
        <f t="shared" si="5"/>
        <v>1000</v>
      </c>
      <c r="F79" s="125" t="e">
        <f>F80+#REF!+#REF!</f>
        <v>#REF!</v>
      </c>
      <c r="G79" s="124" t="e">
        <f>G80+#REF!+#REF!</f>
        <v>#REF!</v>
      </c>
    </row>
    <row r="80" spans="1:7" ht="32.25" customHeight="1">
      <c r="A80" s="430" t="s">
        <v>186</v>
      </c>
      <c r="B80" s="421" t="s">
        <v>187</v>
      </c>
      <c r="C80" s="126"/>
      <c r="D80" s="516">
        <f t="shared" si="5"/>
        <v>1000</v>
      </c>
      <c r="E80" s="516">
        <f t="shared" si="5"/>
        <v>1000</v>
      </c>
      <c r="F80" s="128" t="e">
        <f>F81+#REF!+#REF!+#REF!</f>
        <v>#REF!</v>
      </c>
      <c r="G80" s="127" t="e">
        <f>G81+#REF!+#REF!+#REF!</f>
        <v>#REF!</v>
      </c>
    </row>
    <row r="81" spans="1:7" ht="23.25" customHeight="1">
      <c r="A81" s="430" t="s">
        <v>94</v>
      </c>
      <c r="B81" s="421" t="s">
        <v>188</v>
      </c>
      <c r="C81" s="126"/>
      <c r="D81" s="516">
        <f t="shared" si="5"/>
        <v>1000</v>
      </c>
      <c r="E81" s="516">
        <f t="shared" si="5"/>
        <v>1000</v>
      </c>
      <c r="F81" s="128">
        <f>F82</f>
        <v>15267900</v>
      </c>
      <c r="G81" s="127">
        <f>G82</f>
        <v>15267900</v>
      </c>
    </row>
    <row r="82" spans="1:7" ht="33">
      <c r="A82" s="423" t="s">
        <v>68</v>
      </c>
      <c r="B82" s="421" t="s">
        <v>188</v>
      </c>
      <c r="C82" s="126">
        <v>240</v>
      </c>
      <c r="D82" s="516">
        <v>1000</v>
      </c>
      <c r="E82" s="516">
        <v>1000</v>
      </c>
      <c r="F82" s="128">
        <f>'[1]Ведом. 2016'!H417</f>
        <v>15267900</v>
      </c>
      <c r="G82" s="127">
        <f>'[1]Ведом. 2016'!I417</f>
        <v>15267900</v>
      </c>
    </row>
    <row r="83" spans="1:7" s="118" customFormat="1">
      <c r="A83" s="434" t="s">
        <v>499</v>
      </c>
      <c r="B83" s="419" t="s">
        <v>189</v>
      </c>
      <c r="C83" s="123"/>
      <c r="D83" s="515">
        <f t="shared" ref="D83:E85" si="6">D84</f>
        <v>1000</v>
      </c>
      <c r="E83" s="515">
        <f t="shared" si="6"/>
        <v>1000</v>
      </c>
      <c r="F83" s="125" t="e">
        <f>F84+#REF!+#REF!</f>
        <v>#REF!</v>
      </c>
      <c r="G83" s="124" t="e">
        <f>G84+#REF!+#REF!</f>
        <v>#REF!</v>
      </c>
    </row>
    <row r="84" spans="1:7" ht="33">
      <c r="A84" s="430" t="s">
        <v>190</v>
      </c>
      <c r="B84" s="421" t="s">
        <v>191</v>
      </c>
      <c r="C84" s="126"/>
      <c r="D84" s="516">
        <f t="shared" si="6"/>
        <v>1000</v>
      </c>
      <c r="E84" s="516">
        <f t="shared" si="6"/>
        <v>1000</v>
      </c>
      <c r="F84" s="128">
        <f>F85</f>
        <v>33000</v>
      </c>
      <c r="G84" s="127">
        <f>G85</f>
        <v>34000</v>
      </c>
    </row>
    <row r="85" spans="1:7">
      <c r="A85" s="435" t="s">
        <v>192</v>
      </c>
      <c r="B85" s="421" t="s">
        <v>193</v>
      </c>
      <c r="C85" s="126"/>
      <c r="D85" s="516">
        <f t="shared" si="6"/>
        <v>1000</v>
      </c>
      <c r="E85" s="516">
        <f t="shared" si="6"/>
        <v>1000</v>
      </c>
      <c r="F85" s="128">
        <f>F86</f>
        <v>33000</v>
      </c>
      <c r="G85" s="127">
        <f>G86</f>
        <v>34000</v>
      </c>
    </row>
    <row r="86" spans="1:7" ht="33">
      <c r="A86" s="423" t="s">
        <v>68</v>
      </c>
      <c r="B86" s="421" t="s">
        <v>193</v>
      </c>
      <c r="C86" s="126">
        <v>240</v>
      </c>
      <c r="D86" s="516">
        <v>1000</v>
      </c>
      <c r="E86" s="516">
        <v>1000</v>
      </c>
      <c r="F86" s="128">
        <f>'[1]Ведом. 2016'!H355</f>
        <v>33000</v>
      </c>
      <c r="G86" s="127">
        <f>'[1]Ведом. 2016'!I355</f>
        <v>34000</v>
      </c>
    </row>
    <row r="87" spans="1:7" s="118" customFormat="1" ht="37.5" customHeight="1">
      <c r="A87" s="434" t="s">
        <v>391</v>
      </c>
      <c r="B87" s="419" t="s">
        <v>194</v>
      </c>
      <c r="C87" s="123"/>
      <c r="D87" s="515">
        <f>D88</f>
        <v>1000</v>
      </c>
      <c r="E87" s="515">
        <f>E88</f>
        <v>1000</v>
      </c>
      <c r="F87" s="125" t="e">
        <f>F88</f>
        <v>#REF!</v>
      </c>
      <c r="G87" s="124" t="e">
        <f>G88</f>
        <v>#REF!</v>
      </c>
    </row>
    <row r="88" spans="1:7" s="129" customFormat="1" ht="34.5" customHeight="1">
      <c r="A88" s="435" t="s">
        <v>195</v>
      </c>
      <c r="B88" s="421" t="s">
        <v>196</v>
      </c>
      <c r="C88" s="126"/>
      <c r="D88" s="516">
        <f>D89</f>
        <v>1000</v>
      </c>
      <c r="E88" s="516">
        <f>E89</f>
        <v>1000</v>
      </c>
      <c r="F88" s="128" t="e">
        <f>F89+#REF!</f>
        <v>#REF!</v>
      </c>
      <c r="G88" s="127" t="e">
        <f>G89+#REF!</f>
        <v>#REF!</v>
      </c>
    </row>
    <row r="89" spans="1:7" s="129" customFormat="1" ht="18" customHeight="1">
      <c r="A89" s="435" t="s">
        <v>91</v>
      </c>
      <c r="B89" s="421" t="s">
        <v>197</v>
      </c>
      <c r="C89" s="126"/>
      <c r="D89" s="516">
        <f>D90</f>
        <v>1000</v>
      </c>
      <c r="E89" s="516">
        <f>E90</f>
        <v>1000</v>
      </c>
      <c r="F89" s="128" t="e">
        <f>F90+#REF!+#REF!</f>
        <v>#REF!</v>
      </c>
      <c r="G89" s="127" t="e">
        <f>G90+#REF!+#REF!</f>
        <v>#REF!</v>
      </c>
    </row>
    <row r="90" spans="1:7" ht="33">
      <c r="A90" s="423" t="s">
        <v>68</v>
      </c>
      <c r="B90" s="421" t="s">
        <v>197</v>
      </c>
      <c r="C90" s="126">
        <v>240</v>
      </c>
      <c r="D90" s="516">
        <v>1000</v>
      </c>
      <c r="E90" s="516">
        <v>1000</v>
      </c>
      <c r="F90" s="128">
        <f>'[1]Ведом. 2016'!H480</f>
        <v>2515400</v>
      </c>
      <c r="G90" s="127">
        <f>'[1]Ведом. 2016'!I480</f>
        <v>2515400</v>
      </c>
    </row>
    <row r="91" spans="1:7" ht="49.5">
      <c r="A91" s="424" t="s">
        <v>389</v>
      </c>
      <c r="B91" s="436" t="s">
        <v>356</v>
      </c>
      <c r="C91" s="78"/>
      <c r="D91" s="515">
        <f>D92</f>
        <v>1000</v>
      </c>
      <c r="E91" s="515">
        <f>E92</f>
        <v>1000</v>
      </c>
      <c r="F91" s="128"/>
      <c r="G91" s="127"/>
    </row>
    <row r="92" spans="1:7" ht="31.5">
      <c r="A92" s="437" t="s">
        <v>352</v>
      </c>
      <c r="B92" s="438" t="s">
        <v>357</v>
      </c>
      <c r="C92" s="78"/>
      <c r="D92" s="516">
        <v>1000</v>
      </c>
      <c r="E92" s="516">
        <f>E94</f>
        <v>1000</v>
      </c>
      <c r="F92" s="128"/>
      <c r="G92" s="127"/>
    </row>
    <row r="93" spans="1:7" ht="31.5">
      <c r="A93" s="437" t="s">
        <v>353</v>
      </c>
      <c r="B93" s="438" t="s">
        <v>358</v>
      </c>
      <c r="C93" s="207"/>
      <c r="D93" s="516">
        <v>1000</v>
      </c>
      <c r="E93" s="516">
        <v>1000</v>
      </c>
      <c r="F93" s="128"/>
      <c r="G93" s="127"/>
    </row>
    <row r="94" spans="1:7" ht="33">
      <c r="A94" s="423" t="s">
        <v>68</v>
      </c>
      <c r="B94" s="438" t="s">
        <v>358</v>
      </c>
      <c r="C94" s="207" t="s">
        <v>69</v>
      </c>
      <c r="D94" s="516">
        <v>1000</v>
      </c>
      <c r="E94" s="516">
        <v>1000</v>
      </c>
      <c r="F94" s="128"/>
      <c r="G94" s="127"/>
    </row>
    <row r="95" spans="1:7" ht="33">
      <c r="A95" s="439" t="s">
        <v>443</v>
      </c>
      <c r="B95" s="436" t="s">
        <v>444</v>
      </c>
      <c r="C95" s="249"/>
      <c r="D95" s="515">
        <f>D96+D99</f>
        <v>511172.57</v>
      </c>
      <c r="E95" s="516">
        <f>E96+E99</f>
        <v>467612.33</v>
      </c>
      <c r="F95" s="128"/>
      <c r="G95" s="127"/>
    </row>
    <row r="96" spans="1:7" ht="33">
      <c r="A96" s="440" t="s">
        <v>445</v>
      </c>
      <c r="B96" s="438" t="s">
        <v>446</v>
      </c>
      <c r="C96" s="207"/>
      <c r="D96" s="516">
        <f>D97</f>
        <v>478172.57</v>
      </c>
      <c r="E96" s="516">
        <f>E97</f>
        <v>434612.33</v>
      </c>
      <c r="F96" s="128"/>
      <c r="G96" s="127"/>
    </row>
    <row r="97" spans="1:7">
      <c r="A97" s="440" t="s">
        <v>458</v>
      </c>
      <c r="B97" s="438" t="s">
        <v>447</v>
      </c>
      <c r="C97" s="207"/>
      <c r="D97" s="516">
        <f>D98</f>
        <v>478172.57</v>
      </c>
      <c r="E97" s="516">
        <f>E98</f>
        <v>434612.33</v>
      </c>
      <c r="F97" s="128"/>
      <c r="G97" s="127"/>
    </row>
    <row r="98" spans="1:7">
      <c r="A98" s="440" t="s">
        <v>82</v>
      </c>
      <c r="B98" s="438" t="s">
        <v>447</v>
      </c>
      <c r="C98" s="207" t="s">
        <v>83</v>
      </c>
      <c r="D98" s="516">
        <v>478172.57</v>
      </c>
      <c r="E98" s="516">
        <v>434612.33</v>
      </c>
      <c r="F98" s="128"/>
      <c r="G98" s="127"/>
    </row>
    <row r="99" spans="1:7" ht="33">
      <c r="A99" s="440" t="s">
        <v>448</v>
      </c>
      <c r="B99" s="438" t="s">
        <v>449</v>
      </c>
      <c r="C99" s="207"/>
      <c r="D99" s="516">
        <f>D100+D102</f>
        <v>33000</v>
      </c>
      <c r="E99" s="516">
        <f>D99</f>
        <v>33000</v>
      </c>
      <c r="F99" s="128"/>
      <c r="G99" s="127"/>
    </row>
    <row r="100" spans="1:7" ht="33">
      <c r="A100" s="440" t="s">
        <v>459</v>
      </c>
      <c r="B100" s="438" t="s">
        <v>451</v>
      </c>
      <c r="C100" s="207"/>
      <c r="D100" s="516">
        <v>3000</v>
      </c>
      <c r="E100" s="516">
        <v>3000</v>
      </c>
      <c r="F100" s="128"/>
      <c r="G100" s="127"/>
    </row>
    <row r="101" spans="1:7" ht="33">
      <c r="A101" s="440" t="s">
        <v>452</v>
      </c>
      <c r="B101" s="438" t="s">
        <v>451</v>
      </c>
      <c r="C101" s="207" t="s">
        <v>453</v>
      </c>
      <c r="D101" s="516">
        <v>3000</v>
      </c>
      <c r="E101" s="516">
        <v>3000</v>
      </c>
      <c r="F101" s="128"/>
      <c r="G101" s="127"/>
    </row>
    <row r="102" spans="1:7" ht="66">
      <c r="A102" s="440" t="s">
        <v>429</v>
      </c>
      <c r="B102" s="441" t="s">
        <v>454</v>
      </c>
      <c r="C102" s="207"/>
      <c r="D102" s="516">
        <f>D103</f>
        <v>30000</v>
      </c>
      <c r="E102" s="516">
        <f>E103</f>
        <v>30000</v>
      </c>
      <c r="F102" s="128"/>
      <c r="G102" s="127"/>
    </row>
    <row r="103" spans="1:7">
      <c r="A103" s="440" t="s">
        <v>95</v>
      </c>
      <c r="B103" s="441" t="s">
        <v>454</v>
      </c>
      <c r="C103" s="207" t="s">
        <v>93</v>
      </c>
      <c r="D103" s="516">
        <v>30000</v>
      </c>
      <c r="E103" s="516">
        <v>30000</v>
      </c>
      <c r="F103" s="128"/>
      <c r="G103" s="127"/>
    </row>
    <row r="104" spans="1:7" ht="49.5">
      <c r="A104" s="424" t="s">
        <v>199</v>
      </c>
      <c r="B104" s="442" t="s">
        <v>200</v>
      </c>
      <c r="C104" s="244"/>
      <c r="D104" s="518">
        <f>D105+D108+D113+D116</f>
        <v>5335172.1500000004</v>
      </c>
      <c r="E104" s="518">
        <f>E105+E108+E113+E116</f>
        <v>3814344.7199999997</v>
      </c>
      <c r="F104" s="131" t="e">
        <f>#REF!+F105+#REF!+#REF!+F108+#REF!</f>
        <v>#REF!</v>
      </c>
      <c r="G104" s="130" t="e">
        <f>#REF!+G105+#REF!+#REF!+G108+#REF!</f>
        <v>#REF!</v>
      </c>
    </row>
    <row r="105" spans="1:7" s="118" customFormat="1" ht="33">
      <c r="A105" s="443" t="s">
        <v>73</v>
      </c>
      <c r="B105" s="444" t="s">
        <v>201</v>
      </c>
      <c r="C105" s="132"/>
      <c r="D105" s="518">
        <f t="shared" ref="D105:G106" si="7">D106</f>
        <v>824424.62</v>
      </c>
      <c r="E105" s="518">
        <f t="shared" si="7"/>
        <v>824424.62</v>
      </c>
      <c r="F105" s="134">
        <f t="shared" si="7"/>
        <v>1553000</v>
      </c>
      <c r="G105" s="133">
        <f t="shared" si="7"/>
        <v>1553000</v>
      </c>
    </row>
    <row r="106" spans="1:7">
      <c r="A106" s="445" t="s">
        <v>19</v>
      </c>
      <c r="B106" s="446" t="s">
        <v>202</v>
      </c>
      <c r="C106" s="135"/>
      <c r="D106" s="519">
        <f t="shared" si="7"/>
        <v>824424.62</v>
      </c>
      <c r="E106" s="519">
        <f t="shared" si="7"/>
        <v>824424.62</v>
      </c>
      <c r="F106" s="137">
        <f t="shared" si="7"/>
        <v>1553000</v>
      </c>
      <c r="G106" s="136">
        <f t="shared" si="7"/>
        <v>1553000</v>
      </c>
    </row>
    <row r="107" spans="1:7" ht="33">
      <c r="A107" s="445" t="s">
        <v>65</v>
      </c>
      <c r="B107" s="446" t="s">
        <v>202</v>
      </c>
      <c r="C107" s="135" t="s">
        <v>66</v>
      </c>
      <c r="D107" s="519">
        <v>824424.62</v>
      </c>
      <c r="E107" s="519">
        <f>D107</f>
        <v>824424.62</v>
      </c>
      <c r="F107" s="137">
        <f>'[1]Ведом. 2016'!H45</f>
        <v>1553000</v>
      </c>
      <c r="G107" s="136">
        <f>'[1]Ведом. 2016'!I45</f>
        <v>1553000</v>
      </c>
    </row>
    <row r="108" spans="1:7" s="140" customFormat="1" ht="20.25" customHeight="1">
      <c r="A108" s="443" t="s">
        <v>75</v>
      </c>
      <c r="B108" s="447" t="s">
        <v>203</v>
      </c>
      <c r="C108" s="132"/>
      <c r="D108" s="520">
        <f>D109</f>
        <v>1733651.5299999998</v>
      </c>
      <c r="E108" s="520">
        <f>E109</f>
        <v>1529977.4999999998</v>
      </c>
      <c r="F108" s="139">
        <f>F109</f>
        <v>19005100</v>
      </c>
      <c r="G108" s="138">
        <f>G109</f>
        <v>19005100</v>
      </c>
    </row>
    <row r="109" spans="1:7">
      <c r="A109" s="445" t="s">
        <v>67</v>
      </c>
      <c r="B109" s="448" t="s">
        <v>204</v>
      </c>
      <c r="C109" s="135"/>
      <c r="D109" s="519">
        <f>D110+D111+D112</f>
        <v>1733651.5299999998</v>
      </c>
      <c r="E109" s="519">
        <f>E110+E111+E112</f>
        <v>1529977.4999999998</v>
      </c>
      <c r="F109" s="325">
        <f>F110+F111+F112</f>
        <v>19005100</v>
      </c>
      <c r="G109" s="136">
        <f>G110+G111+G112</f>
        <v>19005100</v>
      </c>
    </row>
    <row r="110" spans="1:7" ht="33">
      <c r="A110" s="445" t="s">
        <v>65</v>
      </c>
      <c r="B110" s="448" t="s">
        <v>204</v>
      </c>
      <c r="C110" s="135" t="s">
        <v>66</v>
      </c>
      <c r="D110" s="519">
        <v>709462.32</v>
      </c>
      <c r="E110" s="519">
        <v>709462.32</v>
      </c>
      <c r="F110" s="137">
        <f>'[1]Ведом. 2016'!H50</f>
        <v>13805500</v>
      </c>
      <c r="G110" s="136">
        <f>'[1]Ведом. 2016'!I50</f>
        <v>13805500</v>
      </c>
    </row>
    <row r="111" spans="1:7" ht="33">
      <c r="A111" s="422" t="s">
        <v>68</v>
      </c>
      <c r="B111" s="448" t="s">
        <v>204</v>
      </c>
      <c r="C111" s="135" t="s">
        <v>69</v>
      </c>
      <c r="D111" s="519">
        <v>824189.21</v>
      </c>
      <c r="E111" s="519">
        <v>608610</v>
      </c>
      <c r="F111" s="137">
        <f>'[1]Ведом. 2016'!H51</f>
        <v>5116600</v>
      </c>
      <c r="G111" s="136">
        <f>'[1]Ведом. 2016'!I51</f>
        <v>5116600</v>
      </c>
    </row>
    <row r="112" spans="1:7">
      <c r="A112" s="449" t="s">
        <v>70</v>
      </c>
      <c r="B112" s="448" t="s">
        <v>204</v>
      </c>
      <c r="C112" s="135" t="s">
        <v>71</v>
      </c>
      <c r="D112" s="519">
        <v>200000</v>
      </c>
      <c r="E112" s="519">
        <v>211905.18</v>
      </c>
      <c r="F112" s="137">
        <f>'[1]Ведом. 2016'!H53</f>
        <v>83000</v>
      </c>
      <c r="G112" s="136">
        <f>'[1]Ведом. 2016'!I53</f>
        <v>83000</v>
      </c>
    </row>
    <row r="113" spans="1:7" s="118" customFormat="1">
      <c r="A113" s="450" t="s">
        <v>205</v>
      </c>
      <c r="B113" s="447" t="s">
        <v>206</v>
      </c>
      <c r="C113" s="132"/>
      <c r="D113" s="518">
        <f>D114</f>
        <v>20000</v>
      </c>
      <c r="E113" s="518">
        <f>E114</f>
        <v>20000</v>
      </c>
      <c r="F113" s="134"/>
      <c r="G113" s="133"/>
    </row>
    <row r="114" spans="1:7" ht="49.5">
      <c r="A114" s="430" t="s">
        <v>79</v>
      </c>
      <c r="B114" s="448" t="s">
        <v>207</v>
      </c>
      <c r="C114" s="135"/>
      <c r="D114" s="519">
        <f>D115</f>
        <v>20000</v>
      </c>
      <c r="E114" s="519">
        <f>E115</f>
        <v>20000</v>
      </c>
      <c r="F114" s="137"/>
      <c r="G114" s="136"/>
    </row>
    <row r="115" spans="1:7">
      <c r="A115" s="440" t="s">
        <v>76</v>
      </c>
      <c r="B115" s="448" t="s">
        <v>207</v>
      </c>
      <c r="C115" s="135" t="s">
        <v>77</v>
      </c>
      <c r="D115" s="519">
        <v>20000</v>
      </c>
      <c r="E115" s="519">
        <v>20000</v>
      </c>
      <c r="F115" s="137"/>
      <c r="G115" s="136"/>
    </row>
    <row r="116" spans="1:7" s="118" customFormat="1">
      <c r="A116" s="443" t="s">
        <v>55</v>
      </c>
      <c r="B116" s="447" t="s">
        <v>208</v>
      </c>
      <c r="C116" s="141"/>
      <c r="D116" s="518">
        <f>D117+D119</f>
        <v>2757096</v>
      </c>
      <c r="E116" s="518">
        <f>E117+E119</f>
        <v>1439942.6</v>
      </c>
      <c r="F116" s="134" t="e">
        <f>F117+#REF!+#REF!</f>
        <v>#REF!</v>
      </c>
      <c r="G116" s="133" t="e">
        <f>G117+#REF!+#REF!</f>
        <v>#REF!</v>
      </c>
    </row>
    <row r="117" spans="1:7" ht="49.5">
      <c r="A117" s="445" t="s">
        <v>86</v>
      </c>
      <c r="B117" s="448" t="s">
        <v>209</v>
      </c>
      <c r="C117" s="142"/>
      <c r="D117" s="519">
        <f>D118</f>
        <v>2458196</v>
      </c>
      <c r="E117" s="519">
        <f>E118</f>
        <v>1131142.6000000001</v>
      </c>
      <c r="F117" s="137">
        <f>F118</f>
        <v>30000</v>
      </c>
      <c r="G117" s="136">
        <f>G118</f>
        <v>30000</v>
      </c>
    </row>
    <row r="118" spans="1:7" ht="33">
      <c r="A118" s="445" t="s">
        <v>65</v>
      </c>
      <c r="B118" s="448" t="s">
        <v>209</v>
      </c>
      <c r="C118" s="143" t="s">
        <v>66</v>
      </c>
      <c r="D118" s="519">
        <v>2458196</v>
      </c>
      <c r="E118" s="519">
        <v>1131142.6000000001</v>
      </c>
      <c r="F118" s="137">
        <f>'[1]Ведом. 2016'!H194</f>
        <v>30000</v>
      </c>
      <c r="G118" s="136">
        <f>'[1]Ведом. 2016'!I194</f>
        <v>30000</v>
      </c>
    </row>
    <row r="119" spans="1:7" ht="33">
      <c r="A119" s="445" t="s">
        <v>65</v>
      </c>
      <c r="B119" s="448" t="s">
        <v>210</v>
      </c>
      <c r="C119" s="143"/>
      <c r="D119" s="519">
        <f>D120+D121</f>
        <v>298900</v>
      </c>
      <c r="E119" s="519">
        <f>E120+E121</f>
        <v>308800</v>
      </c>
      <c r="F119" s="137"/>
      <c r="G119" s="136"/>
    </row>
    <row r="120" spans="1:7" ht="33">
      <c r="A120" s="445" t="s">
        <v>65</v>
      </c>
      <c r="B120" s="451" t="s">
        <v>210</v>
      </c>
      <c r="C120" s="143" t="s">
        <v>66</v>
      </c>
      <c r="D120" s="519">
        <v>280200</v>
      </c>
      <c r="E120" s="519">
        <v>290200</v>
      </c>
      <c r="F120" s="137"/>
      <c r="G120" s="136"/>
    </row>
    <row r="121" spans="1:7" ht="33.75" thickBot="1">
      <c r="A121" s="452" t="s">
        <v>68</v>
      </c>
      <c r="B121" s="451" t="s">
        <v>210</v>
      </c>
      <c r="C121" s="143" t="s">
        <v>69</v>
      </c>
      <c r="D121" s="519">
        <v>18700</v>
      </c>
      <c r="E121" s="519">
        <v>18600</v>
      </c>
      <c r="F121" s="137"/>
      <c r="G121" s="136"/>
    </row>
    <row r="122" spans="1:7" s="118" customFormat="1" ht="17.25" thickBot="1">
      <c r="A122" s="453" t="s">
        <v>211</v>
      </c>
      <c r="B122" s="454"/>
      <c r="C122" s="454"/>
      <c r="D122" s="521">
        <f>D17+D104</f>
        <v>11977986</v>
      </c>
      <c r="E122" s="521">
        <f>E17+E104</f>
        <v>7669364</v>
      </c>
      <c r="F122" s="339" t="e">
        <f>F17+F104</f>
        <v>#REF!</v>
      </c>
      <c r="G122" s="144" t="e">
        <f>G17+G104</f>
        <v>#REF!</v>
      </c>
    </row>
    <row r="123" spans="1:7">
      <c r="F123" s="115" t="e">
        <f>'[1]Ведом. 2016'!H768-'МЦП По ЦСР 2026-2027 (2)'!F122</f>
        <v>#REF!</v>
      </c>
      <c r="G123" s="115" t="e">
        <f>'[1]Ведом. 2016'!I768-'МЦП По ЦСР 2026-2027 (2)'!G122</f>
        <v>#REF!</v>
      </c>
    </row>
  </sheetData>
  <mergeCells count="11">
    <mergeCell ref="B8:G8"/>
    <mergeCell ref="A10:E10"/>
    <mergeCell ref="A11:E11"/>
    <mergeCell ref="A12:E12"/>
    <mergeCell ref="A13:E13"/>
    <mergeCell ref="A7:F7"/>
    <mergeCell ref="B2:E2"/>
    <mergeCell ref="B3:E3"/>
    <mergeCell ref="B4:E4"/>
    <mergeCell ref="A5:F5"/>
    <mergeCell ref="A6:F6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"/>
  <sheetViews>
    <sheetView topLeftCell="B1" workbookViewId="0">
      <selection activeCell="B4" sqref="B4:F4"/>
    </sheetView>
  </sheetViews>
  <sheetFormatPr defaultRowHeight="12.75"/>
  <cols>
    <col min="1" max="1" width="4" hidden="1" customWidth="1"/>
    <col min="2" max="2" width="30.5703125" customWidth="1"/>
    <col min="3" max="3" width="34.42578125" customWidth="1"/>
    <col min="4" max="4" width="15.140625" customWidth="1"/>
    <col min="5" max="5" width="9.140625" hidden="1" customWidth="1"/>
    <col min="6" max="6" width="14" customWidth="1"/>
  </cols>
  <sheetData>
    <row r="1" spans="1:12">
      <c r="B1" s="537" t="s">
        <v>268</v>
      </c>
      <c r="C1" s="537"/>
      <c r="D1" s="537"/>
      <c r="E1" s="537"/>
      <c r="F1" s="537"/>
    </row>
    <row r="2" spans="1:12" ht="11.25" customHeight="1">
      <c r="B2" s="537" t="s">
        <v>514</v>
      </c>
      <c r="C2" s="537"/>
      <c r="D2" s="537"/>
      <c r="E2" s="537"/>
      <c r="F2" s="537"/>
    </row>
    <row r="3" spans="1:12" hidden="1">
      <c r="B3" s="537" t="s">
        <v>46</v>
      </c>
      <c r="C3" s="537"/>
      <c r="D3" s="537"/>
      <c r="E3" s="537"/>
      <c r="F3" s="8"/>
    </row>
    <row r="4" spans="1:12">
      <c r="B4" s="537" t="s">
        <v>100</v>
      </c>
      <c r="C4" s="537"/>
      <c r="D4" s="537"/>
      <c r="E4" s="537"/>
      <c r="F4" s="537"/>
    </row>
    <row r="5" spans="1:12">
      <c r="B5" s="7"/>
      <c r="C5" s="537" t="s">
        <v>44</v>
      </c>
      <c r="D5" s="537"/>
      <c r="E5" s="537"/>
      <c r="F5" s="537"/>
    </row>
    <row r="6" spans="1:12">
      <c r="B6" s="7"/>
      <c r="C6" s="537" t="s">
        <v>311</v>
      </c>
      <c r="D6" s="537"/>
      <c r="E6" s="537"/>
      <c r="F6" s="537"/>
    </row>
    <row r="7" spans="1:12">
      <c r="B7" s="7"/>
      <c r="C7" s="537" t="s">
        <v>124</v>
      </c>
      <c r="D7" s="537"/>
      <c r="E7" s="537"/>
      <c r="F7" s="537"/>
    </row>
    <row r="8" spans="1:12">
      <c r="B8" s="7"/>
      <c r="C8" s="539" t="s">
        <v>476</v>
      </c>
      <c r="D8" s="539"/>
      <c r="E8" s="539"/>
      <c r="F8" s="539"/>
    </row>
    <row r="9" spans="1:12">
      <c r="B9" s="539" t="s">
        <v>517</v>
      </c>
      <c r="C9" s="539"/>
      <c r="D9" s="539"/>
      <c r="E9" s="539"/>
      <c r="F9" s="539"/>
    </row>
    <row r="10" spans="1:12" ht="15.75">
      <c r="B10" s="54"/>
      <c r="C10" s="54"/>
    </row>
    <row r="11" spans="1:12" ht="52.5" customHeight="1">
      <c r="A11" s="534" t="s">
        <v>461</v>
      </c>
      <c r="B11" s="534"/>
      <c r="C11" s="534"/>
      <c r="D11" s="534"/>
      <c r="E11" s="534"/>
      <c r="F11" s="67"/>
    </row>
    <row r="12" spans="1:12" ht="15" customHeight="1">
      <c r="A12" s="535"/>
      <c r="B12" s="535"/>
      <c r="C12" s="535"/>
      <c r="D12" s="535"/>
      <c r="E12" s="535"/>
      <c r="F12" s="68"/>
      <c r="G12" s="55"/>
      <c r="H12" s="56"/>
      <c r="I12" s="56" t="s">
        <v>101</v>
      </c>
      <c r="J12" s="56"/>
      <c r="K12" s="56"/>
      <c r="L12" s="56"/>
    </row>
    <row r="13" spans="1:12" ht="15.75" customHeight="1">
      <c r="A13" s="57"/>
      <c r="B13" s="57"/>
      <c r="C13" s="57"/>
      <c r="D13" s="57"/>
      <c r="E13" s="57"/>
      <c r="F13" s="57"/>
    </row>
    <row r="14" spans="1:12" ht="13.5" customHeight="1">
      <c r="A14" s="536" t="s">
        <v>102</v>
      </c>
      <c r="B14" s="536"/>
      <c r="C14" s="536"/>
      <c r="D14" s="536"/>
      <c r="E14" s="536"/>
      <c r="F14" s="536"/>
    </row>
    <row r="15" spans="1:12" ht="81" customHeight="1">
      <c r="B15" s="205" t="s">
        <v>103</v>
      </c>
      <c r="C15" s="205" t="s">
        <v>0</v>
      </c>
      <c r="D15" s="9" t="s">
        <v>431</v>
      </c>
      <c r="E15" s="206"/>
      <c r="F15" s="9" t="s">
        <v>462</v>
      </c>
    </row>
    <row r="16" spans="1:12" s="29" customFormat="1" ht="47.25">
      <c r="B16" s="60" t="s">
        <v>104</v>
      </c>
      <c r="C16" s="61" t="s">
        <v>116</v>
      </c>
      <c r="D16" s="62">
        <f>D20-D17</f>
        <v>0</v>
      </c>
      <c r="F16" s="62">
        <f>F20-F17</f>
        <v>0</v>
      </c>
    </row>
    <row r="17" spans="2:6" ht="30">
      <c r="B17" s="63" t="s">
        <v>105</v>
      </c>
      <c r="C17" s="63" t="s">
        <v>117</v>
      </c>
      <c r="D17" s="251">
        <f>D18</f>
        <v>12285114</v>
      </c>
      <c r="E17" s="252"/>
      <c r="F17" s="251">
        <f>F18</f>
        <v>8073014</v>
      </c>
    </row>
    <row r="18" spans="2:6" ht="30">
      <c r="B18" s="63" t="s">
        <v>106</v>
      </c>
      <c r="C18" s="63" t="s">
        <v>107</v>
      </c>
      <c r="D18" s="251">
        <f>D19</f>
        <v>12285114</v>
      </c>
      <c r="E18" s="252"/>
      <c r="F18" s="251">
        <f>F19</f>
        <v>8073014</v>
      </c>
    </row>
    <row r="19" spans="2:6" ht="45">
      <c r="B19" s="64" t="s">
        <v>108</v>
      </c>
      <c r="C19" s="63" t="s">
        <v>109</v>
      </c>
      <c r="D19" s="251">
        <f>D22</f>
        <v>12285114</v>
      </c>
      <c r="E19" s="252"/>
      <c r="F19" s="251">
        <f>F22</f>
        <v>8073014</v>
      </c>
    </row>
    <row r="20" spans="2:6" ht="30">
      <c r="B20" s="63" t="s">
        <v>110</v>
      </c>
      <c r="C20" s="63" t="s">
        <v>118</v>
      </c>
      <c r="D20" s="251">
        <f>D21</f>
        <v>12285114</v>
      </c>
      <c r="E20" s="252"/>
      <c r="F20" s="251">
        <f>F21</f>
        <v>8073014</v>
      </c>
    </row>
    <row r="21" spans="2:6" ht="30">
      <c r="B21" s="63" t="s">
        <v>111</v>
      </c>
      <c r="C21" s="63" t="s">
        <v>112</v>
      </c>
      <c r="D21" s="251">
        <f>D22</f>
        <v>12285114</v>
      </c>
      <c r="E21" s="252"/>
      <c r="F21" s="251">
        <f>F22</f>
        <v>8073014</v>
      </c>
    </row>
    <row r="22" spans="2:6" ht="45">
      <c r="B22" s="64" t="s">
        <v>113</v>
      </c>
      <c r="C22" s="63" t="s">
        <v>114</v>
      </c>
      <c r="D22" s="251">
        <v>12285114</v>
      </c>
      <c r="E22" s="252"/>
      <c r="F22" s="251">
        <v>8073014</v>
      </c>
    </row>
    <row r="23" spans="2:6" ht="28.5">
      <c r="B23" s="65"/>
      <c r="C23" s="65" t="s">
        <v>115</v>
      </c>
      <c r="D23" s="66">
        <f>D20-D17</f>
        <v>0</v>
      </c>
      <c r="F23" s="66">
        <f>F20-F17</f>
        <v>0</v>
      </c>
    </row>
  </sheetData>
  <mergeCells count="12">
    <mergeCell ref="A11:E11"/>
    <mergeCell ref="A12:E12"/>
    <mergeCell ref="A14:F14"/>
    <mergeCell ref="B1:F1"/>
    <mergeCell ref="B2:F2"/>
    <mergeCell ref="B4:F4"/>
    <mergeCell ref="C5:F5"/>
    <mergeCell ref="B9:F9"/>
    <mergeCell ref="B3:E3"/>
    <mergeCell ref="C6:F6"/>
    <mergeCell ref="C7:F7"/>
    <mergeCell ref="C8:F8"/>
  </mergeCells>
  <pageMargins left="0.51181102362204722" right="0.51181102362204722" top="0.35433070866141736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6"/>
  <sheetViews>
    <sheetView view="pageBreakPreview" topLeftCell="A67" zoomScale="130" zoomScaleSheetLayoutView="130" workbookViewId="0">
      <selection activeCell="B19" sqref="B19"/>
    </sheetView>
  </sheetViews>
  <sheetFormatPr defaultColWidth="9.140625" defaultRowHeight="16.5" customHeight="1"/>
  <cols>
    <col min="1" max="1" width="25.140625" style="17" customWidth="1"/>
    <col min="2" max="2" width="52.5703125" style="17" customWidth="1"/>
    <col min="3" max="3" width="17.140625" style="17" customWidth="1"/>
    <col min="4" max="4" width="11.5703125" style="17" hidden="1" customWidth="1"/>
    <col min="5" max="5" width="3.140625" style="28" hidden="1" customWidth="1"/>
    <col min="6" max="16384" width="9.140625" style="17"/>
  </cols>
  <sheetData>
    <row r="1" spans="1:8" ht="12" customHeight="1">
      <c r="A1" s="539" t="s">
        <v>296</v>
      </c>
      <c r="B1" s="539"/>
      <c r="C1" s="539"/>
      <c r="D1" s="539"/>
      <c r="E1" s="539"/>
    </row>
    <row r="2" spans="1:8" ht="12" customHeight="1">
      <c r="A2" s="539" t="s">
        <v>513</v>
      </c>
      <c r="B2" s="539"/>
      <c r="C2" s="539"/>
      <c r="D2" s="539"/>
      <c r="E2" s="539"/>
    </row>
    <row r="3" spans="1:8" ht="12" customHeight="1">
      <c r="A3" s="539" t="s">
        <v>324</v>
      </c>
      <c r="B3" s="539"/>
      <c r="C3" s="539"/>
      <c r="D3" s="539"/>
      <c r="E3" s="539"/>
      <c r="F3" s="18"/>
      <c r="G3" s="18"/>
      <c r="H3" s="18"/>
    </row>
    <row r="4" spans="1:8" ht="14.25" customHeight="1">
      <c r="A4" s="18"/>
      <c r="B4" s="537" t="s">
        <v>325</v>
      </c>
      <c r="C4" s="537"/>
      <c r="D4" s="537"/>
      <c r="E4" s="537"/>
    </row>
    <row r="5" spans="1:8" ht="14.25" customHeight="1">
      <c r="A5" s="18"/>
      <c r="B5" s="537" t="s">
        <v>323</v>
      </c>
      <c r="C5" s="537"/>
      <c r="D5" s="537"/>
      <c r="E5" s="537"/>
    </row>
    <row r="6" spans="1:8" ht="14.25" customHeight="1">
      <c r="A6" s="18"/>
      <c r="B6" s="539" t="s">
        <v>500</v>
      </c>
      <c r="C6" s="539"/>
      <c r="D6" s="539"/>
      <c r="E6" s="539"/>
    </row>
    <row r="7" spans="1:8" ht="0.75" customHeight="1">
      <c r="A7" s="18"/>
      <c r="B7" s="18"/>
      <c r="C7" s="539"/>
      <c r="D7" s="539"/>
      <c r="E7" s="539"/>
    </row>
    <row r="8" spans="1:8" ht="11.25" customHeight="1">
      <c r="A8" s="539" t="s">
        <v>517</v>
      </c>
      <c r="B8" s="539"/>
      <c r="C8" s="539"/>
      <c r="D8" s="539"/>
      <c r="E8" s="539"/>
    </row>
    <row r="9" spans="1:8" ht="11.25" customHeight="1">
      <c r="A9" s="10"/>
      <c r="B9" s="179"/>
      <c r="C9" s="10"/>
      <c r="D9" s="10"/>
      <c r="E9" s="10"/>
    </row>
    <row r="10" spans="1:8" ht="12" customHeight="1">
      <c r="A10" s="542" t="s">
        <v>312</v>
      </c>
      <c r="B10" s="542"/>
      <c r="C10" s="542"/>
      <c r="D10" s="542"/>
      <c r="E10" s="542"/>
    </row>
    <row r="11" spans="1:8" ht="12.75">
      <c r="A11" s="542" t="s">
        <v>313</v>
      </c>
      <c r="B11" s="542"/>
      <c r="C11" s="542"/>
      <c r="D11" s="542"/>
      <c r="E11" s="542"/>
    </row>
    <row r="12" spans="1:8" ht="12.75">
      <c r="A12" s="543" t="s">
        <v>464</v>
      </c>
      <c r="B12" s="543"/>
      <c r="C12" s="543"/>
      <c r="D12" s="543"/>
      <c r="E12" s="543"/>
    </row>
    <row r="13" spans="1:8" s="21" customFormat="1" ht="11.25">
      <c r="A13" s="19"/>
      <c r="B13" s="180"/>
      <c r="C13" s="20"/>
    </row>
    <row r="14" spans="1:8" ht="11.25">
      <c r="A14" s="209"/>
      <c r="B14" s="540" t="s">
        <v>322</v>
      </c>
      <c r="C14" s="210" t="s">
        <v>292</v>
      </c>
      <c r="E14" s="17"/>
    </row>
    <row r="15" spans="1:8" ht="20.25" customHeight="1">
      <c r="A15" s="211" t="s">
        <v>103</v>
      </c>
      <c r="B15" s="541"/>
      <c r="C15" s="250" t="s">
        <v>463</v>
      </c>
      <c r="E15" s="17"/>
    </row>
    <row r="16" spans="1:8" ht="11.25">
      <c r="A16" s="23" t="s">
        <v>28</v>
      </c>
      <c r="B16" s="22" t="s">
        <v>48</v>
      </c>
      <c r="C16" s="164">
        <f>C17+C28+C31+C39+C22+C43</f>
        <v>1745100</v>
      </c>
      <c r="E16" s="17"/>
    </row>
    <row r="17" spans="1:5" ht="11.25">
      <c r="A17" s="23" t="s">
        <v>30</v>
      </c>
      <c r="B17" s="22" t="s">
        <v>29</v>
      </c>
      <c r="C17" s="164">
        <f>C18</f>
        <v>858700</v>
      </c>
      <c r="E17" s="17"/>
    </row>
    <row r="18" spans="1:5" ht="11.25">
      <c r="A18" s="23" t="s">
        <v>31</v>
      </c>
      <c r="B18" s="22" t="s">
        <v>21</v>
      </c>
      <c r="C18" s="164">
        <f>C19+C20+C21</f>
        <v>858700</v>
      </c>
      <c r="E18" s="17"/>
    </row>
    <row r="19" spans="1:5" ht="47.25" customHeight="1">
      <c r="A19" s="25" t="s">
        <v>59</v>
      </c>
      <c r="B19" s="16" t="s">
        <v>334</v>
      </c>
      <c r="C19" s="165">
        <v>840000</v>
      </c>
      <c r="E19" s="17"/>
    </row>
    <row r="20" spans="1:5" ht="71.25" customHeight="1">
      <c r="A20" s="25" t="s">
        <v>285</v>
      </c>
      <c r="B20" s="26" t="s">
        <v>359</v>
      </c>
      <c r="C20" s="165">
        <v>1700</v>
      </c>
      <c r="E20" s="17"/>
    </row>
    <row r="21" spans="1:5" ht="36.75" customHeight="1">
      <c r="A21" s="25" t="s">
        <v>319</v>
      </c>
      <c r="B21" s="26" t="s">
        <v>320</v>
      </c>
      <c r="C21" s="165">
        <v>17000</v>
      </c>
      <c r="E21" s="17"/>
    </row>
    <row r="22" spans="1:5" ht="22.9" hidden="1" customHeight="1">
      <c r="A22" s="23" t="s">
        <v>280</v>
      </c>
      <c r="B22" s="168" t="s">
        <v>286</v>
      </c>
      <c r="C22" s="166">
        <f>C23</f>
        <v>0</v>
      </c>
      <c r="E22" s="17"/>
    </row>
    <row r="23" spans="1:5" ht="1.9" hidden="1" customHeight="1">
      <c r="A23" s="23" t="s">
        <v>302</v>
      </c>
      <c r="B23" s="169" t="s">
        <v>287</v>
      </c>
      <c r="C23" s="166">
        <f>SUM(C24:C27)</f>
        <v>0</v>
      </c>
      <c r="E23" s="17"/>
    </row>
    <row r="24" spans="1:5" ht="0.6" hidden="1" customHeight="1">
      <c r="A24" s="167" t="s">
        <v>281</v>
      </c>
      <c r="B24" s="169" t="s">
        <v>288</v>
      </c>
      <c r="C24" s="165">
        <v>0</v>
      </c>
      <c r="E24" s="17"/>
    </row>
    <row r="25" spans="1:5" ht="43.15" hidden="1" customHeight="1">
      <c r="A25" s="167" t="s">
        <v>282</v>
      </c>
      <c r="B25" s="169" t="s">
        <v>289</v>
      </c>
      <c r="C25" s="165">
        <v>0</v>
      </c>
      <c r="E25" s="17"/>
    </row>
    <row r="26" spans="1:5" ht="42" hidden="1" customHeight="1">
      <c r="A26" s="167" t="s">
        <v>283</v>
      </c>
      <c r="B26" s="169" t="s">
        <v>290</v>
      </c>
      <c r="C26" s="165">
        <v>0</v>
      </c>
      <c r="E26" s="17"/>
    </row>
    <row r="27" spans="1:5" ht="45" hidden="1">
      <c r="A27" s="167" t="s">
        <v>284</v>
      </c>
      <c r="B27" s="169" t="s">
        <v>291</v>
      </c>
      <c r="C27" s="165">
        <v>0</v>
      </c>
      <c r="E27" s="17"/>
    </row>
    <row r="28" spans="1:5" ht="11.25">
      <c r="A28" s="23" t="s">
        <v>33</v>
      </c>
      <c r="B28" s="22" t="s">
        <v>32</v>
      </c>
      <c r="C28" s="166">
        <f>C29</f>
        <v>32000</v>
      </c>
      <c r="E28" s="17"/>
    </row>
    <row r="29" spans="1:5" ht="11.25">
      <c r="A29" s="23" t="s">
        <v>58</v>
      </c>
      <c r="B29" s="22" t="s">
        <v>57</v>
      </c>
      <c r="C29" s="166">
        <f>SUM(C30:C30)</f>
        <v>32000</v>
      </c>
      <c r="E29" s="17"/>
    </row>
    <row r="30" spans="1:5" ht="11.25">
      <c r="A30" s="25" t="s">
        <v>60</v>
      </c>
      <c r="B30" s="24" t="s">
        <v>24</v>
      </c>
      <c r="C30" s="165">
        <v>32000</v>
      </c>
      <c r="E30" s="17"/>
    </row>
    <row r="31" spans="1:5" ht="11.25">
      <c r="A31" s="23" t="s">
        <v>34</v>
      </c>
      <c r="B31" s="22" t="s">
        <v>26</v>
      </c>
      <c r="C31" s="166">
        <f>C32+C34</f>
        <v>786400</v>
      </c>
      <c r="E31" s="17"/>
    </row>
    <row r="32" spans="1:5" ht="11.25">
      <c r="A32" s="23" t="s">
        <v>35</v>
      </c>
      <c r="B32" s="22" t="s">
        <v>22</v>
      </c>
      <c r="C32" s="166">
        <f>C33</f>
        <v>185200</v>
      </c>
      <c r="E32" s="17"/>
    </row>
    <row r="33" spans="1:5" ht="25.5" customHeight="1">
      <c r="A33" s="25" t="s">
        <v>36</v>
      </c>
      <c r="B33" s="16" t="s">
        <v>300</v>
      </c>
      <c r="C33" s="165">
        <v>185200</v>
      </c>
      <c r="E33" s="17"/>
    </row>
    <row r="34" spans="1:5" ht="11.25">
      <c r="A34" s="23" t="s">
        <v>37</v>
      </c>
      <c r="B34" s="22" t="s">
        <v>23</v>
      </c>
      <c r="C34" s="166">
        <f>C35+C37</f>
        <v>601200</v>
      </c>
      <c r="E34" s="17"/>
    </row>
    <row r="35" spans="1:5" ht="11.25" customHeight="1">
      <c r="A35" s="23" t="s">
        <v>269</v>
      </c>
      <c r="B35" s="24" t="s">
        <v>305</v>
      </c>
      <c r="C35" s="166">
        <f>C36</f>
        <v>450400</v>
      </c>
      <c r="E35" s="17"/>
    </row>
    <row r="36" spans="1:5" ht="22.5">
      <c r="A36" s="25" t="s">
        <v>306</v>
      </c>
      <c r="B36" s="24" t="s">
        <v>307</v>
      </c>
      <c r="C36" s="165">
        <v>450400</v>
      </c>
      <c r="E36" s="17"/>
    </row>
    <row r="37" spans="1:5" ht="11.25">
      <c r="A37" s="23" t="s">
        <v>271</v>
      </c>
      <c r="B37" s="24" t="s">
        <v>274</v>
      </c>
      <c r="C37" s="166">
        <f>C38</f>
        <v>150800</v>
      </c>
      <c r="E37" s="17"/>
    </row>
    <row r="38" spans="1:5" ht="22.5">
      <c r="A38" s="25" t="s">
        <v>308</v>
      </c>
      <c r="B38" s="24" t="s">
        <v>272</v>
      </c>
      <c r="C38" s="165">
        <v>150800</v>
      </c>
      <c r="E38" s="17"/>
    </row>
    <row r="39" spans="1:5" s="27" customFormat="1" ht="21">
      <c r="A39" s="23" t="s">
        <v>43</v>
      </c>
      <c r="B39" s="22" t="s">
        <v>340</v>
      </c>
      <c r="C39" s="166">
        <f>SUM(C40)</f>
        <v>60000</v>
      </c>
    </row>
    <row r="40" spans="1:5" ht="12.6" customHeight="1">
      <c r="A40" s="25" t="s">
        <v>278</v>
      </c>
      <c r="B40" s="24" t="s">
        <v>275</v>
      </c>
      <c r="C40" s="165">
        <f>C41</f>
        <v>60000</v>
      </c>
      <c r="E40" s="17"/>
    </row>
    <row r="41" spans="1:5" ht="11.45" customHeight="1">
      <c r="A41" s="25" t="s">
        <v>279</v>
      </c>
      <c r="B41" s="24" t="s">
        <v>276</v>
      </c>
      <c r="C41" s="165">
        <f>C42</f>
        <v>60000</v>
      </c>
      <c r="E41" s="17"/>
    </row>
    <row r="42" spans="1:5" ht="21.75" customHeight="1">
      <c r="A42" s="25" t="s">
        <v>61</v>
      </c>
      <c r="B42" s="24" t="s">
        <v>277</v>
      </c>
      <c r="C42" s="165">
        <v>60000</v>
      </c>
      <c r="E42" s="17"/>
    </row>
    <row r="43" spans="1:5" ht="12.6" customHeight="1">
      <c r="A43" s="192" t="s">
        <v>315</v>
      </c>
      <c r="B43" s="193" t="s">
        <v>321</v>
      </c>
      <c r="C43" s="194">
        <f>C44</f>
        <v>8000</v>
      </c>
      <c r="E43" s="17"/>
    </row>
    <row r="44" spans="1:5" ht="23.45" customHeight="1">
      <c r="A44" s="195" t="s">
        <v>363</v>
      </c>
      <c r="B44" s="16" t="s">
        <v>362</v>
      </c>
      <c r="C44" s="197">
        <f>C45</f>
        <v>8000</v>
      </c>
      <c r="E44" s="17"/>
    </row>
    <row r="45" spans="1:5" ht="33.75" customHeight="1">
      <c r="A45" s="195" t="s">
        <v>364</v>
      </c>
      <c r="B45" s="16" t="s">
        <v>365</v>
      </c>
      <c r="C45" s="197">
        <v>8000</v>
      </c>
      <c r="E45" s="17"/>
    </row>
    <row r="46" spans="1:5" ht="11.25">
      <c r="A46" s="23" t="s">
        <v>38</v>
      </c>
      <c r="B46" s="22" t="s">
        <v>27</v>
      </c>
      <c r="C46" s="166">
        <f>C47</f>
        <v>9426971</v>
      </c>
      <c r="E46" s="17"/>
    </row>
    <row r="47" spans="1:5" ht="21.75">
      <c r="A47" s="23" t="s">
        <v>40</v>
      </c>
      <c r="B47" s="22" t="s">
        <v>39</v>
      </c>
      <c r="C47" s="166">
        <f>C48+C57+C54</f>
        <v>9426971</v>
      </c>
      <c r="E47" s="17"/>
    </row>
    <row r="48" spans="1:5" ht="11.25">
      <c r="A48" s="23" t="s">
        <v>347</v>
      </c>
      <c r="B48" s="22" t="s">
        <v>335</v>
      </c>
      <c r="C48" s="166">
        <f>C49+C52</f>
        <v>8756100</v>
      </c>
      <c r="E48" s="17"/>
    </row>
    <row r="49" spans="1:5" ht="32.25">
      <c r="A49" s="23" t="s">
        <v>465</v>
      </c>
      <c r="B49" s="253" t="s">
        <v>468</v>
      </c>
      <c r="C49" s="166">
        <f>C50</f>
        <v>824000</v>
      </c>
      <c r="E49" s="17"/>
    </row>
    <row r="50" spans="1:5" ht="33.75">
      <c r="A50" s="25" t="s">
        <v>467</v>
      </c>
      <c r="B50" s="254" t="s">
        <v>469</v>
      </c>
      <c r="C50" s="165">
        <v>824000</v>
      </c>
      <c r="E50" s="17"/>
    </row>
    <row r="51" spans="1:5" ht="33.75">
      <c r="A51" s="25" t="s">
        <v>473</v>
      </c>
      <c r="B51" s="254" t="s">
        <v>474</v>
      </c>
      <c r="C51" s="165">
        <f>C52</f>
        <v>7932100</v>
      </c>
      <c r="E51" s="17"/>
    </row>
    <row r="52" spans="1:5" ht="13.5" customHeight="1">
      <c r="A52" s="25" t="s">
        <v>399</v>
      </c>
      <c r="B52" s="254" t="s">
        <v>303</v>
      </c>
      <c r="C52" s="165">
        <f>C53</f>
        <v>7932100</v>
      </c>
      <c r="E52" s="17"/>
    </row>
    <row r="53" spans="1:5" ht="23.25" customHeight="1">
      <c r="A53" s="25" t="s">
        <v>398</v>
      </c>
      <c r="B53" s="254" t="s">
        <v>466</v>
      </c>
      <c r="C53" s="165">
        <v>7932100</v>
      </c>
      <c r="E53" s="17"/>
    </row>
    <row r="54" spans="1:5" ht="23.25" customHeight="1">
      <c r="A54" s="23" t="s">
        <v>503</v>
      </c>
      <c r="B54" s="253" t="s">
        <v>502</v>
      </c>
      <c r="C54" s="166">
        <f>C55</f>
        <v>369571</v>
      </c>
      <c r="E54" s="17"/>
    </row>
    <row r="55" spans="1:5" ht="23.25" customHeight="1">
      <c r="A55" s="25" t="s">
        <v>504</v>
      </c>
      <c r="B55" s="254" t="s">
        <v>505</v>
      </c>
      <c r="C55" s="165">
        <f>C56</f>
        <v>369571</v>
      </c>
      <c r="E55" s="17"/>
    </row>
    <row r="56" spans="1:5" ht="23.25" customHeight="1">
      <c r="A56" s="25" t="s">
        <v>506</v>
      </c>
      <c r="B56" s="254" t="s">
        <v>507</v>
      </c>
      <c r="C56" s="165">
        <v>369571</v>
      </c>
      <c r="E56" s="17"/>
    </row>
    <row r="57" spans="1:5" ht="21" customHeight="1">
      <c r="A57" s="192" t="s">
        <v>360</v>
      </c>
      <c r="B57" s="253" t="s">
        <v>337</v>
      </c>
      <c r="C57" s="194">
        <f>C62+C60+C58</f>
        <v>301300</v>
      </c>
      <c r="E57" s="17"/>
    </row>
    <row r="58" spans="1:5" ht="21" customHeight="1">
      <c r="A58" s="192" t="s">
        <v>366</v>
      </c>
      <c r="B58" s="253" t="s">
        <v>470</v>
      </c>
      <c r="C58" s="194">
        <f>C59</f>
        <v>1000</v>
      </c>
      <c r="E58" s="17"/>
    </row>
    <row r="59" spans="1:5" ht="21" customHeight="1">
      <c r="A59" s="195" t="s">
        <v>368</v>
      </c>
      <c r="B59" s="254" t="s">
        <v>369</v>
      </c>
      <c r="C59" s="197">
        <v>1000</v>
      </c>
      <c r="E59" s="17"/>
    </row>
    <row r="60" spans="1:5" ht="21" customHeight="1">
      <c r="A60" s="192" t="s">
        <v>343</v>
      </c>
      <c r="B60" s="255" t="s">
        <v>344</v>
      </c>
      <c r="C60" s="194">
        <f>C61</f>
        <v>270300</v>
      </c>
      <c r="E60" s="17"/>
    </row>
    <row r="61" spans="1:5" ht="21" customHeight="1">
      <c r="A61" s="195" t="s">
        <v>345</v>
      </c>
      <c r="B61" s="256" t="s">
        <v>346</v>
      </c>
      <c r="C61" s="197">
        <v>270300</v>
      </c>
      <c r="E61" s="17"/>
    </row>
    <row r="62" spans="1:5" ht="21.6" customHeight="1">
      <c r="A62" s="192" t="s">
        <v>361</v>
      </c>
      <c r="B62" s="253" t="s">
        <v>317</v>
      </c>
      <c r="C62" s="194">
        <f>C63</f>
        <v>30000</v>
      </c>
      <c r="E62" s="17"/>
    </row>
    <row r="63" spans="1:5" ht="22.5">
      <c r="A63" s="195" t="s">
        <v>348</v>
      </c>
      <c r="B63" s="254" t="s">
        <v>317</v>
      </c>
      <c r="C63" s="197">
        <v>30000</v>
      </c>
      <c r="E63" s="17"/>
    </row>
    <row r="64" spans="1:5" ht="12.95" customHeight="1">
      <c r="A64" s="213" t="s">
        <v>47</v>
      </c>
      <c r="B64" s="214" t="s">
        <v>333</v>
      </c>
      <c r="C64" s="166">
        <f>C16+C46</f>
        <v>11172071</v>
      </c>
      <c r="E64" s="17"/>
    </row>
    <row r="65" spans="1:5" ht="11.25">
      <c r="A65" s="201"/>
      <c r="B65" s="202"/>
      <c r="C65" s="203"/>
      <c r="E65" s="17"/>
    </row>
    <row r="66" spans="1:5" ht="11.25">
      <c r="A66" s="201"/>
      <c r="B66" s="202"/>
      <c r="C66" s="203"/>
      <c r="E66" s="17"/>
    </row>
  </sheetData>
  <mergeCells count="12">
    <mergeCell ref="A1:E1"/>
    <mergeCell ref="A2:E2"/>
    <mergeCell ref="A8:E8"/>
    <mergeCell ref="B14:B15"/>
    <mergeCell ref="B4:E4"/>
    <mergeCell ref="B5:E5"/>
    <mergeCell ref="B6:E6"/>
    <mergeCell ref="A10:E10"/>
    <mergeCell ref="A11:E11"/>
    <mergeCell ref="A12:E12"/>
    <mergeCell ref="A3:E3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5"/>
  <sheetViews>
    <sheetView view="pageBreakPreview" zoomScale="130" zoomScaleSheetLayoutView="130" workbookViewId="0">
      <selection activeCell="B69" sqref="B69"/>
    </sheetView>
  </sheetViews>
  <sheetFormatPr defaultColWidth="9.140625" defaultRowHeight="16.5" customHeight="1"/>
  <cols>
    <col min="1" max="1" width="22.42578125" style="17" customWidth="1"/>
    <col min="2" max="2" width="48.85546875" style="17" customWidth="1"/>
    <col min="3" max="4" width="12.5703125" style="17" customWidth="1"/>
    <col min="5" max="5" width="11.5703125" style="17" hidden="1" customWidth="1"/>
    <col min="6" max="6" width="11.5703125" style="28" hidden="1" customWidth="1"/>
    <col min="7" max="7" width="9.140625" style="17" hidden="1" customWidth="1"/>
    <col min="8" max="16384" width="9.140625" style="17"/>
  </cols>
  <sheetData>
    <row r="1" spans="1:10" ht="12" customHeight="1">
      <c r="A1" s="539" t="s">
        <v>297</v>
      </c>
      <c r="B1" s="539"/>
      <c r="C1" s="539"/>
      <c r="D1" s="539"/>
      <c r="E1" s="539"/>
      <c r="F1" s="18"/>
      <c r="G1" s="18"/>
    </row>
    <row r="2" spans="1:10" ht="12" customHeight="1">
      <c r="A2" s="539" t="s">
        <v>513</v>
      </c>
      <c r="B2" s="539"/>
      <c r="C2" s="539"/>
      <c r="D2" s="539"/>
      <c r="E2" s="539"/>
      <c r="F2" s="18"/>
      <c r="G2" s="18"/>
    </row>
    <row r="3" spans="1:10" ht="12" hidden="1" customHeight="1">
      <c r="A3" s="539" t="s">
        <v>46</v>
      </c>
      <c r="B3" s="539"/>
      <c r="C3" s="539"/>
      <c r="D3" s="539"/>
      <c r="E3" s="539"/>
      <c r="F3" s="539"/>
      <c r="G3" s="539"/>
    </row>
    <row r="4" spans="1:10" ht="12" customHeight="1">
      <c r="A4" s="539" t="s">
        <v>326</v>
      </c>
      <c r="B4" s="539"/>
      <c r="C4" s="539"/>
      <c r="D4" s="539"/>
      <c r="E4" s="539"/>
      <c r="F4" s="18"/>
      <c r="G4" s="18"/>
      <c r="H4" s="18"/>
      <c r="I4" s="18"/>
      <c r="J4" s="18"/>
    </row>
    <row r="5" spans="1:10" ht="12" customHeight="1">
      <c r="A5" s="199"/>
      <c r="B5" s="199"/>
      <c r="C5" s="199" t="s">
        <v>327</v>
      </c>
      <c r="D5" s="200" t="s">
        <v>328</v>
      </c>
      <c r="E5" s="199"/>
      <c r="F5" s="18"/>
      <c r="G5" s="18"/>
      <c r="H5" s="18"/>
      <c r="I5" s="18"/>
      <c r="J5" s="18"/>
    </row>
    <row r="6" spans="1:10" ht="14.25" customHeight="1">
      <c r="A6" s="18"/>
      <c r="B6" s="537" t="s">
        <v>329</v>
      </c>
      <c r="C6" s="537"/>
      <c r="D6" s="537"/>
      <c r="E6" s="537"/>
      <c r="F6" s="18"/>
      <c r="G6" s="18"/>
    </row>
    <row r="7" spans="1:10" ht="14.25" customHeight="1">
      <c r="A7" s="18"/>
      <c r="B7" s="537" t="s">
        <v>501</v>
      </c>
      <c r="C7" s="537"/>
      <c r="D7" s="537"/>
      <c r="E7" s="537"/>
      <c r="F7" s="18"/>
      <c r="G7" s="18"/>
    </row>
    <row r="8" spans="1:10" ht="13.5" customHeight="1">
      <c r="A8" s="18"/>
      <c r="B8" s="539" t="s">
        <v>472</v>
      </c>
      <c r="C8" s="539"/>
      <c r="D8" s="539"/>
      <c r="E8" s="539"/>
      <c r="F8" s="18"/>
      <c r="G8" s="18"/>
    </row>
    <row r="9" spans="1:10" ht="14.1" hidden="1" customHeight="1">
      <c r="A9" s="18"/>
      <c r="B9" s="18"/>
      <c r="C9" s="539"/>
      <c r="D9" s="539"/>
      <c r="E9" s="539"/>
      <c r="F9" s="18"/>
      <c r="G9" s="18"/>
    </row>
    <row r="10" spans="1:10" ht="11.25" customHeight="1">
      <c r="A10" s="539" t="s">
        <v>518</v>
      </c>
      <c r="B10" s="539"/>
      <c r="C10" s="539"/>
      <c r="D10" s="539"/>
      <c r="E10" s="539"/>
      <c r="F10" s="18"/>
      <c r="G10" s="18"/>
    </row>
    <row r="11" spans="1:10" ht="11.25" customHeight="1">
      <c r="A11" s="10"/>
      <c r="B11" s="183"/>
      <c r="C11" s="10"/>
      <c r="D11" s="10"/>
      <c r="E11" s="10"/>
      <c r="F11" s="10"/>
      <c r="G11" s="10"/>
    </row>
    <row r="12" spans="1:10" ht="12" customHeight="1">
      <c r="A12" s="542" t="s">
        <v>312</v>
      </c>
      <c r="B12" s="542"/>
      <c r="C12" s="542"/>
      <c r="D12" s="542"/>
      <c r="E12" s="542"/>
      <c r="F12" s="542"/>
    </row>
    <row r="13" spans="1:10" ht="12.75">
      <c r="A13" s="542" t="s">
        <v>313</v>
      </c>
      <c r="B13" s="542"/>
      <c r="C13" s="542"/>
      <c r="D13" s="542"/>
      <c r="E13" s="542"/>
      <c r="F13" s="185"/>
    </row>
    <row r="14" spans="1:10" ht="12.75">
      <c r="A14" s="543" t="s">
        <v>471</v>
      </c>
      <c r="B14" s="543"/>
      <c r="C14" s="543"/>
      <c r="D14" s="543"/>
      <c r="E14" s="543"/>
      <c r="F14" s="186"/>
    </row>
    <row r="15" spans="1:10" s="21" customFormat="1" ht="11.25">
      <c r="A15" s="19"/>
      <c r="B15" s="184"/>
      <c r="C15" s="20"/>
      <c r="D15" s="20"/>
    </row>
    <row r="16" spans="1:10" ht="21.75">
      <c r="A16" s="209"/>
      <c r="B16" s="540" t="s">
        <v>322</v>
      </c>
      <c r="C16" s="215" t="s">
        <v>330</v>
      </c>
      <c r="D16" s="215" t="s">
        <v>331</v>
      </c>
      <c r="F16" s="17"/>
    </row>
    <row r="17" spans="1:6" ht="20.25" customHeight="1">
      <c r="A17" s="211" t="s">
        <v>103</v>
      </c>
      <c r="B17" s="541"/>
      <c r="C17" s="212">
        <v>2026</v>
      </c>
      <c r="D17" s="212">
        <v>2027</v>
      </c>
      <c r="F17" s="17"/>
    </row>
    <row r="18" spans="1:6" ht="11.25">
      <c r="A18" s="23" t="s">
        <v>28</v>
      </c>
      <c r="B18" s="22" t="s">
        <v>48</v>
      </c>
      <c r="C18" s="164">
        <f>C19+C30+C34+C42+C24+C46</f>
        <v>1745400</v>
      </c>
      <c r="D18" s="164">
        <f>D19+D30+D34+D42+D24+D46</f>
        <v>1810000</v>
      </c>
      <c r="F18" s="17"/>
    </row>
    <row r="19" spans="1:6" ht="11.25">
      <c r="A19" s="23" t="s">
        <v>30</v>
      </c>
      <c r="B19" s="22" t="s">
        <v>29</v>
      </c>
      <c r="C19" s="164">
        <f>C20</f>
        <v>888700</v>
      </c>
      <c r="D19" s="164">
        <f>D20</f>
        <v>949900</v>
      </c>
      <c r="F19" s="17"/>
    </row>
    <row r="20" spans="1:6" ht="11.25">
      <c r="A20" s="23" t="s">
        <v>31</v>
      </c>
      <c r="B20" s="22" t="s">
        <v>21</v>
      </c>
      <c r="C20" s="164">
        <f>C21+C22+C23</f>
        <v>888700</v>
      </c>
      <c r="D20" s="164">
        <f>D21+D22+D23</f>
        <v>949900</v>
      </c>
      <c r="F20" s="17"/>
    </row>
    <row r="21" spans="1:6" ht="46.5" customHeight="1">
      <c r="A21" s="25" t="s">
        <v>59</v>
      </c>
      <c r="B21" s="16" t="s">
        <v>338</v>
      </c>
      <c r="C21" s="165">
        <v>882900</v>
      </c>
      <c r="D21" s="165">
        <v>943800</v>
      </c>
      <c r="F21" s="17"/>
    </row>
    <row r="22" spans="1:6" ht="62.1" customHeight="1">
      <c r="A22" s="25" t="s">
        <v>285</v>
      </c>
      <c r="B22" s="26" t="s">
        <v>309</v>
      </c>
      <c r="C22" s="165">
        <v>1700</v>
      </c>
      <c r="D22" s="165">
        <v>1800</v>
      </c>
      <c r="F22" s="17"/>
    </row>
    <row r="23" spans="1:6" ht="33" customHeight="1">
      <c r="A23" s="25" t="s">
        <v>319</v>
      </c>
      <c r="B23" s="26" t="s">
        <v>320</v>
      </c>
      <c r="C23" s="165">
        <v>4100</v>
      </c>
      <c r="D23" s="165">
        <v>4300</v>
      </c>
      <c r="F23" s="17"/>
    </row>
    <row r="24" spans="1:6" ht="1.1499999999999999" customHeight="1">
      <c r="A24" s="23" t="s">
        <v>280</v>
      </c>
      <c r="B24" s="168" t="s">
        <v>286</v>
      </c>
      <c r="C24" s="166">
        <f>C25</f>
        <v>0</v>
      </c>
      <c r="D24" s="166">
        <f>D25</f>
        <v>0</v>
      </c>
      <c r="F24" s="17"/>
    </row>
    <row r="25" spans="1:6" ht="22.5" hidden="1">
      <c r="A25" s="23" t="s">
        <v>304</v>
      </c>
      <c r="B25" s="169" t="s">
        <v>287</v>
      </c>
      <c r="C25" s="166">
        <f>SUM(C26:C29)</f>
        <v>0</v>
      </c>
      <c r="D25" s="166">
        <f>SUM(D26:D29)</f>
        <v>0</v>
      </c>
      <c r="F25" s="17"/>
    </row>
    <row r="26" spans="1:6" ht="45" hidden="1">
      <c r="A26" s="167" t="s">
        <v>281</v>
      </c>
      <c r="B26" s="169" t="s">
        <v>288</v>
      </c>
      <c r="C26" s="165">
        <v>0</v>
      </c>
      <c r="D26" s="165">
        <v>0</v>
      </c>
      <c r="F26" s="17"/>
    </row>
    <row r="27" spans="1:6" ht="56.25" hidden="1">
      <c r="A27" s="167" t="s">
        <v>282</v>
      </c>
      <c r="B27" s="169" t="s">
        <v>289</v>
      </c>
      <c r="C27" s="165">
        <v>0</v>
      </c>
      <c r="D27" s="165">
        <v>0</v>
      </c>
      <c r="F27" s="17"/>
    </row>
    <row r="28" spans="1:6" ht="45" hidden="1">
      <c r="A28" s="167" t="s">
        <v>283</v>
      </c>
      <c r="B28" s="169" t="s">
        <v>290</v>
      </c>
      <c r="C28" s="165">
        <v>0</v>
      </c>
      <c r="D28" s="165">
        <v>0</v>
      </c>
      <c r="F28" s="17"/>
    </row>
    <row r="29" spans="1:6" ht="45" hidden="1">
      <c r="A29" s="167" t="s">
        <v>284</v>
      </c>
      <c r="B29" s="169" t="s">
        <v>291</v>
      </c>
      <c r="C29" s="165">
        <v>0</v>
      </c>
      <c r="D29" s="165">
        <v>0</v>
      </c>
      <c r="F29" s="17"/>
    </row>
    <row r="30" spans="1:6" ht="11.25">
      <c r="A30" s="23" t="s">
        <v>33</v>
      </c>
      <c r="B30" s="22" t="s">
        <v>32</v>
      </c>
      <c r="C30" s="166">
        <f>C31</f>
        <v>32400</v>
      </c>
      <c r="D30" s="166">
        <f>D31</f>
        <v>32800</v>
      </c>
      <c r="F30" s="17"/>
    </row>
    <row r="31" spans="1:6" ht="11.25">
      <c r="A31" s="23" t="s">
        <v>58</v>
      </c>
      <c r="B31" s="22" t="s">
        <v>57</v>
      </c>
      <c r="C31" s="166">
        <f>SUM(C32:C33)</f>
        <v>32400</v>
      </c>
      <c r="D31" s="166">
        <f>SUM(D32:D33)</f>
        <v>32800</v>
      </c>
      <c r="F31" s="17"/>
    </row>
    <row r="32" spans="1:6" ht="11.25">
      <c r="A32" s="25" t="s">
        <v>60</v>
      </c>
      <c r="B32" s="24" t="s">
        <v>24</v>
      </c>
      <c r="C32" s="165">
        <v>32400</v>
      </c>
      <c r="D32" s="165">
        <v>32800</v>
      </c>
      <c r="F32" s="17"/>
    </row>
    <row r="33" spans="1:6" ht="0.75" customHeight="1">
      <c r="A33" s="25" t="s">
        <v>51</v>
      </c>
      <c r="B33" s="24" t="s">
        <v>62</v>
      </c>
      <c r="C33" s="165">
        <v>0</v>
      </c>
      <c r="D33" s="165">
        <v>0</v>
      </c>
      <c r="F33" s="17"/>
    </row>
    <row r="34" spans="1:6" ht="11.25">
      <c r="A34" s="23" t="s">
        <v>34</v>
      </c>
      <c r="B34" s="22" t="s">
        <v>26</v>
      </c>
      <c r="C34" s="166">
        <f>C35+C37</f>
        <v>756300</v>
      </c>
      <c r="D34" s="166">
        <f>D35+D37</f>
        <v>758300</v>
      </c>
      <c r="F34" s="17"/>
    </row>
    <row r="35" spans="1:6" ht="11.25">
      <c r="A35" s="23" t="s">
        <v>35</v>
      </c>
      <c r="B35" s="22" t="s">
        <v>22</v>
      </c>
      <c r="C35" s="166">
        <f>C36</f>
        <v>180400</v>
      </c>
      <c r="D35" s="166">
        <f>D36</f>
        <v>180600</v>
      </c>
      <c r="F35" s="17"/>
    </row>
    <row r="36" spans="1:6" ht="22.5" customHeight="1">
      <c r="A36" s="25" t="s">
        <v>36</v>
      </c>
      <c r="B36" s="16" t="s">
        <v>301</v>
      </c>
      <c r="C36" s="165">
        <v>180400</v>
      </c>
      <c r="D36" s="165">
        <v>180600</v>
      </c>
      <c r="F36" s="17"/>
    </row>
    <row r="37" spans="1:6" ht="11.25">
      <c r="A37" s="23" t="s">
        <v>37</v>
      </c>
      <c r="B37" s="22" t="s">
        <v>23</v>
      </c>
      <c r="C37" s="166">
        <f>C38+C40</f>
        <v>575900</v>
      </c>
      <c r="D37" s="166">
        <f>D38+D40</f>
        <v>577700</v>
      </c>
      <c r="F37" s="17"/>
    </row>
    <row r="38" spans="1:6" ht="11.25" customHeight="1">
      <c r="A38" s="23" t="s">
        <v>269</v>
      </c>
      <c r="B38" s="24" t="s">
        <v>305</v>
      </c>
      <c r="C38" s="166">
        <f>C39</f>
        <v>430800</v>
      </c>
      <c r="D38" s="166">
        <f>D39</f>
        <v>431200</v>
      </c>
      <c r="F38" s="17"/>
    </row>
    <row r="39" spans="1:6" ht="22.5">
      <c r="A39" s="25" t="s">
        <v>270</v>
      </c>
      <c r="B39" s="24" t="s">
        <v>307</v>
      </c>
      <c r="C39" s="165">
        <v>430800</v>
      </c>
      <c r="D39" s="165">
        <v>431200</v>
      </c>
      <c r="F39" s="17"/>
    </row>
    <row r="40" spans="1:6" ht="11.25">
      <c r="A40" s="23" t="s">
        <v>271</v>
      </c>
      <c r="B40" s="24" t="s">
        <v>274</v>
      </c>
      <c r="C40" s="166">
        <f>C41</f>
        <v>145100</v>
      </c>
      <c r="D40" s="166">
        <f>D41</f>
        <v>146500</v>
      </c>
      <c r="F40" s="17"/>
    </row>
    <row r="41" spans="1:6" ht="22.5">
      <c r="A41" s="25" t="s">
        <v>273</v>
      </c>
      <c r="B41" s="24" t="s">
        <v>272</v>
      </c>
      <c r="C41" s="165">
        <v>145100</v>
      </c>
      <c r="D41" s="165">
        <v>146500</v>
      </c>
      <c r="F41" s="17"/>
    </row>
    <row r="42" spans="1:6" s="27" customFormat="1" ht="21">
      <c r="A42" s="23" t="s">
        <v>43</v>
      </c>
      <c r="B42" s="22" t="s">
        <v>339</v>
      </c>
      <c r="C42" s="166">
        <f>C43</f>
        <v>60000</v>
      </c>
      <c r="D42" s="166">
        <f>SUM(D43)</f>
        <v>61000</v>
      </c>
    </row>
    <row r="43" spans="1:6" ht="12.95" customHeight="1">
      <c r="A43" s="25" t="s">
        <v>278</v>
      </c>
      <c r="B43" s="24" t="s">
        <v>275</v>
      </c>
      <c r="C43" s="165">
        <f>C44</f>
        <v>60000</v>
      </c>
      <c r="D43" s="165">
        <f>D44</f>
        <v>61000</v>
      </c>
      <c r="F43" s="17"/>
    </row>
    <row r="44" spans="1:6" ht="13.5" customHeight="1">
      <c r="A44" s="25" t="s">
        <v>279</v>
      </c>
      <c r="B44" s="24" t="s">
        <v>276</v>
      </c>
      <c r="C44" s="165">
        <f>C45</f>
        <v>60000</v>
      </c>
      <c r="D44" s="165">
        <f>D45</f>
        <v>61000</v>
      </c>
      <c r="F44" s="17"/>
    </row>
    <row r="45" spans="1:6" ht="21.75" customHeight="1">
      <c r="A45" s="25" t="s">
        <v>61</v>
      </c>
      <c r="B45" s="24" t="s">
        <v>277</v>
      </c>
      <c r="C45" s="165">
        <v>60000</v>
      </c>
      <c r="D45" s="165">
        <v>61000</v>
      </c>
      <c r="F45" s="17"/>
    </row>
    <row r="46" spans="1:6" ht="12.6" customHeight="1">
      <c r="A46" s="192" t="s">
        <v>315</v>
      </c>
      <c r="B46" s="193" t="s">
        <v>321</v>
      </c>
      <c r="C46" s="194">
        <f>C47</f>
        <v>8000</v>
      </c>
      <c r="D46" s="194">
        <f>D47</f>
        <v>8000</v>
      </c>
      <c r="F46" s="17"/>
    </row>
    <row r="47" spans="1:6" ht="23.25" customHeight="1">
      <c r="A47" s="195" t="s">
        <v>363</v>
      </c>
      <c r="B47" s="16" t="s">
        <v>362</v>
      </c>
      <c r="C47" s="197">
        <f>C48</f>
        <v>8000</v>
      </c>
      <c r="D47" s="197">
        <f>D48</f>
        <v>8000</v>
      </c>
      <c r="F47" s="17"/>
    </row>
    <row r="48" spans="1:6" ht="36.75" customHeight="1">
      <c r="A48" s="195" t="s">
        <v>364</v>
      </c>
      <c r="B48" s="16" t="s">
        <v>365</v>
      </c>
      <c r="C48" s="197">
        <v>8000</v>
      </c>
      <c r="D48" s="165">
        <v>8000</v>
      </c>
      <c r="F48" s="17"/>
    </row>
    <row r="49" spans="1:6" ht="11.25">
      <c r="A49" s="23" t="s">
        <v>38</v>
      </c>
      <c r="B49" s="22" t="s">
        <v>27</v>
      </c>
      <c r="C49" s="166">
        <f>C50</f>
        <v>10539714</v>
      </c>
      <c r="D49" s="166">
        <f>D50</f>
        <v>6263014</v>
      </c>
      <c r="F49" s="17"/>
    </row>
    <row r="50" spans="1:6" ht="21.75">
      <c r="A50" s="23" t="s">
        <v>40</v>
      </c>
      <c r="B50" s="22" t="s">
        <v>39</v>
      </c>
      <c r="C50" s="166">
        <f>C51+C58+C55</f>
        <v>10539714</v>
      </c>
      <c r="D50" s="166">
        <f>D51+D58+D55</f>
        <v>6263014</v>
      </c>
      <c r="F50" s="17"/>
    </row>
    <row r="51" spans="1:6" ht="21.75">
      <c r="A51" s="23" t="s">
        <v>347</v>
      </c>
      <c r="B51" s="22" t="s">
        <v>335</v>
      </c>
      <c r="C51" s="166">
        <f>C53</f>
        <v>8029100</v>
      </c>
      <c r="D51" s="166">
        <f>D52</f>
        <v>5742500</v>
      </c>
      <c r="F51" s="17"/>
    </row>
    <row r="52" spans="1:6" ht="33.75">
      <c r="A52" s="25" t="s">
        <v>473</v>
      </c>
      <c r="B52" s="254" t="s">
        <v>474</v>
      </c>
      <c r="C52" s="165">
        <f>C53</f>
        <v>8029100</v>
      </c>
      <c r="D52" s="165">
        <f>D53</f>
        <v>5742500</v>
      </c>
      <c r="F52" s="17"/>
    </row>
    <row r="53" spans="1:6" ht="11.25">
      <c r="A53" s="25" t="s">
        <v>399</v>
      </c>
      <c r="B53" s="254" t="s">
        <v>303</v>
      </c>
      <c r="C53" s="165">
        <f>C54</f>
        <v>8029100</v>
      </c>
      <c r="D53" s="165">
        <f>D54</f>
        <v>5742500</v>
      </c>
      <c r="F53" s="17"/>
    </row>
    <row r="54" spans="1:6" ht="22.5">
      <c r="A54" s="25" t="s">
        <v>398</v>
      </c>
      <c r="B54" s="254" t="s">
        <v>466</v>
      </c>
      <c r="C54" s="165">
        <v>8029100</v>
      </c>
      <c r="D54" s="165">
        <v>5742500</v>
      </c>
      <c r="F54" s="17"/>
    </row>
    <row r="55" spans="1:6" ht="21.75">
      <c r="A55" s="23" t="s">
        <v>503</v>
      </c>
      <c r="B55" s="253" t="s">
        <v>502</v>
      </c>
      <c r="C55" s="166">
        <f>C56</f>
        <v>2180714</v>
      </c>
      <c r="D55" s="166">
        <f>D56</f>
        <v>180714</v>
      </c>
      <c r="F55" s="17"/>
    </row>
    <row r="56" spans="1:6" ht="11.25">
      <c r="A56" s="25" t="s">
        <v>504</v>
      </c>
      <c r="B56" s="254" t="s">
        <v>505</v>
      </c>
      <c r="C56" s="165">
        <f>C57</f>
        <v>2180714</v>
      </c>
      <c r="D56" s="165">
        <f>D57</f>
        <v>180714</v>
      </c>
      <c r="F56" s="17"/>
    </row>
    <row r="57" spans="1:6" ht="11.25">
      <c r="A57" s="25" t="s">
        <v>506</v>
      </c>
      <c r="B57" s="254" t="s">
        <v>507</v>
      </c>
      <c r="C57" s="165">
        <v>2180714</v>
      </c>
      <c r="D57" s="165">
        <v>180714</v>
      </c>
      <c r="F57" s="17"/>
    </row>
    <row r="58" spans="1:6" ht="20.45" customHeight="1">
      <c r="A58" s="192" t="s">
        <v>336</v>
      </c>
      <c r="B58" s="22" t="s">
        <v>337</v>
      </c>
      <c r="C58" s="194">
        <f>C63+C61+C59</f>
        <v>329900</v>
      </c>
      <c r="D58" s="194">
        <f>D63+D61+D59</f>
        <v>339800</v>
      </c>
      <c r="F58" s="17"/>
    </row>
    <row r="59" spans="1:6" ht="20.45" customHeight="1">
      <c r="A59" s="192" t="s">
        <v>366</v>
      </c>
      <c r="B59" s="22" t="s">
        <v>367</v>
      </c>
      <c r="C59" s="194">
        <f>C60</f>
        <v>1000</v>
      </c>
      <c r="D59" s="194">
        <f>D60</f>
        <v>1000</v>
      </c>
      <c r="F59" s="17"/>
    </row>
    <row r="60" spans="1:6" ht="20.45" customHeight="1">
      <c r="A60" s="195" t="s">
        <v>368</v>
      </c>
      <c r="B60" s="24" t="s">
        <v>369</v>
      </c>
      <c r="C60" s="197">
        <v>1000</v>
      </c>
      <c r="D60" s="197">
        <v>1000</v>
      </c>
      <c r="F60" s="17"/>
    </row>
    <row r="61" spans="1:6" ht="20.45" customHeight="1">
      <c r="A61" s="192" t="s">
        <v>343</v>
      </c>
      <c r="B61" s="193" t="s">
        <v>344</v>
      </c>
      <c r="C61" s="194">
        <f>C62</f>
        <v>298900</v>
      </c>
      <c r="D61" s="194">
        <f>D62</f>
        <v>308800</v>
      </c>
      <c r="F61" s="17"/>
    </row>
    <row r="62" spans="1:6" ht="20.45" customHeight="1">
      <c r="A62" s="195" t="s">
        <v>345</v>
      </c>
      <c r="B62" s="196" t="s">
        <v>346</v>
      </c>
      <c r="C62" s="197">
        <v>298900</v>
      </c>
      <c r="D62" s="197">
        <v>308800</v>
      </c>
      <c r="F62" s="17"/>
    </row>
    <row r="63" spans="1:6" ht="19.5" customHeight="1">
      <c r="A63" s="192" t="s">
        <v>316</v>
      </c>
      <c r="B63" s="22" t="s">
        <v>317</v>
      </c>
      <c r="C63" s="194">
        <f>C64</f>
        <v>30000</v>
      </c>
      <c r="D63" s="166">
        <f>D64</f>
        <v>30000</v>
      </c>
      <c r="F63" s="17"/>
    </row>
    <row r="64" spans="1:6" ht="20.100000000000001" customHeight="1">
      <c r="A64" s="195" t="s">
        <v>348</v>
      </c>
      <c r="B64" s="24" t="s">
        <v>317</v>
      </c>
      <c r="C64" s="197">
        <v>30000</v>
      </c>
      <c r="D64" s="165">
        <v>30000</v>
      </c>
      <c r="F64" s="17"/>
    </row>
    <row r="65" spans="1:6" ht="11.1" customHeight="1">
      <c r="A65" s="213" t="s">
        <v>47</v>
      </c>
      <c r="B65" s="214" t="s">
        <v>332</v>
      </c>
      <c r="C65" s="166">
        <f>C18+C49</f>
        <v>12285114</v>
      </c>
      <c r="D65" s="166">
        <f>D18+D49</f>
        <v>8073014</v>
      </c>
      <c r="F65" s="17"/>
    </row>
  </sheetData>
  <mergeCells count="13">
    <mergeCell ref="A13:E13"/>
    <mergeCell ref="A14:E14"/>
    <mergeCell ref="B16:B17"/>
    <mergeCell ref="B6:E6"/>
    <mergeCell ref="B7:E7"/>
    <mergeCell ref="B8:E8"/>
    <mergeCell ref="A12:F12"/>
    <mergeCell ref="A1:E1"/>
    <mergeCell ref="A2:E2"/>
    <mergeCell ref="A3:G3"/>
    <mergeCell ref="A4:E4"/>
    <mergeCell ref="A10:E10"/>
    <mergeCell ref="C9:E9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85"/>
  <sheetViews>
    <sheetView view="pageBreakPreview" topLeftCell="A167" zoomScale="140" zoomScaleSheetLayoutView="140" workbookViewId="0">
      <selection activeCell="G183" sqref="G168:G183"/>
    </sheetView>
  </sheetViews>
  <sheetFormatPr defaultColWidth="9.140625" defaultRowHeight="12.75"/>
  <cols>
    <col min="1" max="1" width="43.42578125" style="1" customWidth="1"/>
    <col min="2" max="2" width="6.42578125" style="15" customWidth="1"/>
    <col min="3" max="3" width="6.5703125" style="15" customWidth="1"/>
    <col min="4" max="4" width="6.42578125" style="15" customWidth="1"/>
    <col min="5" max="5" width="11.42578125" style="15" customWidth="1"/>
    <col min="6" max="6" width="5.140625" style="1" customWidth="1"/>
    <col min="7" max="7" width="13.85546875" style="1" customWidth="1"/>
    <col min="8" max="9" width="12.42578125" style="1" customWidth="1"/>
    <col min="10" max="16384" width="9.140625" style="1"/>
  </cols>
  <sheetData>
    <row r="1" spans="1:9">
      <c r="A1" s="5"/>
      <c r="B1" s="545" t="s">
        <v>430</v>
      </c>
      <c r="C1" s="545"/>
      <c r="D1" s="545"/>
      <c r="E1" s="545"/>
      <c r="F1" s="545"/>
      <c r="G1" s="545"/>
      <c r="H1" s="5"/>
      <c r="I1" s="5"/>
    </row>
    <row r="2" spans="1:9">
      <c r="A2" s="6"/>
      <c r="B2" s="545" t="s">
        <v>512</v>
      </c>
      <c r="C2" s="545"/>
      <c r="D2" s="545"/>
      <c r="E2" s="545"/>
      <c r="F2" s="545"/>
      <c r="G2" s="545"/>
      <c r="H2" s="6"/>
      <c r="I2" s="6"/>
    </row>
    <row r="3" spans="1:9">
      <c r="A3" s="545" t="s">
        <v>50</v>
      </c>
      <c r="B3" s="545"/>
      <c r="C3" s="545"/>
      <c r="D3" s="545"/>
      <c r="E3" s="545"/>
      <c r="F3" s="545"/>
      <c r="G3" s="545"/>
      <c r="H3" s="5"/>
      <c r="I3" s="5"/>
    </row>
    <row r="4" spans="1:9">
      <c r="A4" s="5"/>
      <c r="B4" s="545" t="s">
        <v>44</v>
      </c>
      <c r="C4" s="545"/>
      <c r="D4" s="545"/>
      <c r="E4" s="545"/>
      <c r="F4" s="545"/>
      <c r="G4" s="545"/>
      <c r="H4" s="5"/>
      <c r="I4" s="5"/>
    </row>
    <row r="5" spans="1:9">
      <c r="A5" s="5"/>
      <c r="B5" s="545" t="s">
        <v>311</v>
      </c>
      <c r="C5" s="545"/>
      <c r="D5" s="545"/>
      <c r="E5" s="545"/>
      <c r="F5" s="545"/>
      <c r="G5" s="545"/>
      <c r="H5" s="5"/>
      <c r="I5" s="5"/>
    </row>
    <row r="6" spans="1:9">
      <c r="A6" s="5"/>
      <c r="B6" s="545" t="s">
        <v>124</v>
      </c>
      <c r="C6" s="545"/>
      <c r="D6" s="545"/>
      <c r="E6" s="545"/>
      <c r="F6" s="545"/>
      <c r="G6" s="545"/>
      <c r="H6" s="5"/>
      <c r="I6" s="5"/>
    </row>
    <row r="7" spans="1:9">
      <c r="A7" s="5"/>
      <c r="B7" s="538" t="s">
        <v>476</v>
      </c>
      <c r="C7" s="538"/>
      <c r="D7" s="538"/>
      <c r="E7" s="538"/>
      <c r="F7" s="538"/>
      <c r="G7" s="538"/>
      <c r="H7" s="5"/>
      <c r="I7" s="5"/>
    </row>
    <row r="8" spans="1:9">
      <c r="A8" s="5"/>
      <c r="B8" s="538" t="s">
        <v>519</v>
      </c>
      <c r="C8" s="538"/>
      <c r="D8" s="538"/>
      <c r="E8" s="538"/>
      <c r="F8" s="538"/>
      <c r="G8" s="538"/>
      <c r="H8" s="5"/>
      <c r="I8" s="5"/>
    </row>
    <row r="9" spans="1:9" ht="10.5" customHeight="1">
      <c r="A9" s="3"/>
    </row>
    <row r="10" spans="1:9">
      <c r="A10" s="546" t="s">
        <v>53</v>
      </c>
      <c r="B10" s="546"/>
      <c r="C10" s="546"/>
      <c r="D10" s="546"/>
      <c r="E10" s="546"/>
      <c r="F10" s="546"/>
      <c r="G10" s="546"/>
    </row>
    <row r="11" spans="1:9">
      <c r="A11" s="546" t="s">
        <v>475</v>
      </c>
      <c r="B11" s="546"/>
      <c r="C11" s="546"/>
      <c r="D11" s="546"/>
      <c r="E11" s="546"/>
      <c r="F11" s="546"/>
      <c r="G11" s="546"/>
    </row>
    <row r="12" spans="1:9" ht="9" customHeight="1" thickBot="1">
      <c r="A12" s="547"/>
      <c r="B12" s="547"/>
      <c r="C12" s="547"/>
      <c r="D12" s="547"/>
      <c r="E12" s="547"/>
      <c r="F12" s="547"/>
      <c r="G12" s="547"/>
    </row>
    <row r="13" spans="1:9" ht="1.5" hidden="1" customHeight="1">
      <c r="A13" s="546"/>
      <c r="B13" s="546"/>
      <c r="C13" s="546"/>
      <c r="D13" s="546"/>
      <c r="E13" s="546"/>
      <c r="F13" s="546"/>
      <c r="G13" s="546"/>
    </row>
    <row r="14" spans="1:9" hidden="1">
      <c r="A14" s="546"/>
      <c r="B14" s="546"/>
      <c r="C14" s="546"/>
      <c r="D14" s="546"/>
      <c r="E14" s="546"/>
      <c r="F14" s="546"/>
      <c r="G14" s="546"/>
    </row>
    <row r="15" spans="1:9" hidden="1">
      <c r="A15" s="544"/>
      <c r="B15" s="544"/>
      <c r="C15" s="544"/>
      <c r="D15" s="544"/>
      <c r="E15" s="544"/>
      <c r="F15" s="544"/>
      <c r="G15" s="544"/>
    </row>
    <row r="16" spans="1:9" s="69" customFormat="1" ht="26.25" thickBot="1">
      <c r="A16" s="495" t="s">
        <v>0</v>
      </c>
      <c r="B16" s="496"/>
      <c r="C16" s="497" t="s">
        <v>1</v>
      </c>
      <c r="D16" s="497" t="s">
        <v>2</v>
      </c>
      <c r="E16" s="497" t="s">
        <v>63</v>
      </c>
      <c r="F16" s="497" t="s">
        <v>3</v>
      </c>
      <c r="G16" s="498" t="s">
        <v>417</v>
      </c>
    </row>
    <row r="17" spans="1:7" s="69" customFormat="1" ht="26.25" thickBot="1">
      <c r="A17" s="499" t="s">
        <v>477</v>
      </c>
      <c r="B17" s="500"/>
      <c r="C17" s="501"/>
      <c r="D17" s="501"/>
      <c r="E17" s="501"/>
      <c r="F17" s="501"/>
      <c r="G17" s="502">
        <f>G18+G57+G64+G109+G135+G164+G177+G97</f>
        <v>11172071</v>
      </c>
    </row>
    <row r="18" spans="1:7" s="69" customFormat="1" ht="15.6" customHeight="1">
      <c r="A18" s="455" t="s">
        <v>4</v>
      </c>
      <c r="B18" s="457" t="s">
        <v>8</v>
      </c>
      <c r="C18" s="457" t="s">
        <v>5</v>
      </c>
      <c r="D18" s="457"/>
      <c r="E18" s="457"/>
      <c r="F18" s="457"/>
      <c r="G18" s="471">
        <f>G19+G24+G44+G40+G33</f>
        <v>3113492.44</v>
      </c>
    </row>
    <row r="19" spans="1:7" s="69" customFormat="1" ht="38.25">
      <c r="A19" s="460" t="s">
        <v>72</v>
      </c>
      <c r="B19" s="462" t="s">
        <v>8</v>
      </c>
      <c r="C19" s="462" t="s">
        <v>5</v>
      </c>
      <c r="D19" s="462" t="s">
        <v>6</v>
      </c>
      <c r="E19" s="462"/>
      <c r="F19" s="462"/>
      <c r="G19" s="402">
        <f>G20</f>
        <v>824424.62</v>
      </c>
    </row>
    <row r="20" spans="1:7" s="69" customFormat="1" ht="51">
      <c r="A20" s="270" t="s">
        <v>64</v>
      </c>
      <c r="B20" s="406" t="s">
        <v>8</v>
      </c>
      <c r="C20" s="271" t="s">
        <v>5</v>
      </c>
      <c r="D20" s="271" t="s">
        <v>6</v>
      </c>
      <c r="E20" s="271" t="s">
        <v>212</v>
      </c>
      <c r="F20" s="271"/>
      <c r="G20" s="265">
        <f>G21</f>
        <v>824424.62</v>
      </c>
    </row>
    <row r="21" spans="1:7" s="69" customFormat="1" ht="25.5">
      <c r="A21" s="270" t="s">
        <v>73</v>
      </c>
      <c r="B21" s="271" t="s">
        <v>8</v>
      </c>
      <c r="C21" s="271" t="s">
        <v>5</v>
      </c>
      <c r="D21" s="271" t="s">
        <v>6</v>
      </c>
      <c r="E21" s="271" t="s">
        <v>341</v>
      </c>
      <c r="F21" s="271"/>
      <c r="G21" s="265">
        <f>G22</f>
        <v>824424.62</v>
      </c>
    </row>
    <row r="22" spans="1:7" s="69" customFormat="1">
      <c r="A22" s="270" t="s">
        <v>19</v>
      </c>
      <c r="B22" s="271" t="s">
        <v>8</v>
      </c>
      <c r="C22" s="271" t="s">
        <v>5</v>
      </c>
      <c r="D22" s="271" t="s">
        <v>6</v>
      </c>
      <c r="E22" s="271" t="s">
        <v>213</v>
      </c>
      <c r="F22" s="271"/>
      <c r="G22" s="265">
        <f>G23</f>
        <v>824424.62</v>
      </c>
    </row>
    <row r="23" spans="1:7" s="69" customFormat="1" ht="30.75" customHeight="1">
      <c r="A23" s="270" t="s">
        <v>65</v>
      </c>
      <c r="B23" s="271" t="s">
        <v>8</v>
      </c>
      <c r="C23" s="271" t="s">
        <v>5</v>
      </c>
      <c r="D23" s="271" t="s">
        <v>6</v>
      </c>
      <c r="E23" s="271" t="s">
        <v>213</v>
      </c>
      <c r="F23" s="271" t="s">
        <v>66</v>
      </c>
      <c r="G23" s="265">
        <v>824424.62</v>
      </c>
    </row>
    <row r="24" spans="1:7" s="69" customFormat="1" ht="55.5" customHeight="1">
      <c r="A24" s="460" t="s">
        <v>74</v>
      </c>
      <c r="B24" s="461" t="s">
        <v>8</v>
      </c>
      <c r="C24" s="462" t="s">
        <v>5</v>
      </c>
      <c r="D24" s="462" t="s">
        <v>7</v>
      </c>
      <c r="E24" s="462"/>
      <c r="F24" s="462"/>
      <c r="G24" s="402">
        <f>G25</f>
        <v>1838067.8199999998</v>
      </c>
    </row>
    <row r="25" spans="1:7" s="69" customFormat="1" ht="54" customHeight="1">
      <c r="A25" s="270" t="s">
        <v>64</v>
      </c>
      <c r="B25" s="271" t="s">
        <v>8</v>
      </c>
      <c r="C25" s="271" t="s">
        <v>5</v>
      </c>
      <c r="D25" s="271" t="s">
        <v>7</v>
      </c>
      <c r="E25" s="271" t="s">
        <v>212</v>
      </c>
      <c r="F25" s="271"/>
      <c r="G25" s="265">
        <f>G26</f>
        <v>1838067.8199999998</v>
      </c>
    </row>
    <row r="26" spans="1:7" s="69" customFormat="1" ht="28.5" customHeight="1">
      <c r="A26" s="270" t="s">
        <v>75</v>
      </c>
      <c r="B26" s="271" t="s">
        <v>8</v>
      </c>
      <c r="C26" s="271" t="s">
        <v>5</v>
      </c>
      <c r="D26" s="271" t="s">
        <v>7</v>
      </c>
      <c r="E26" s="271" t="s">
        <v>214</v>
      </c>
      <c r="F26" s="271"/>
      <c r="G26" s="265">
        <f>G27+G31</f>
        <v>1838067.8199999998</v>
      </c>
    </row>
    <row r="27" spans="1:7" s="69" customFormat="1" ht="18.75" customHeight="1">
      <c r="A27" s="270" t="s">
        <v>67</v>
      </c>
      <c r="B27" s="271" t="s">
        <v>8</v>
      </c>
      <c r="C27" s="271" t="s">
        <v>5</v>
      </c>
      <c r="D27" s="271" t="s">
        <v>7</v>
      </c>
      <c r="E27" s="271" t="s">
        <v>215</v>
      </c>
      <c r="F27" s="271"/>
      <c r="G27" s="265">
        <f>G28+G29+G30</f>
        <v>1837067.8199999998</v>
      </c>
    </row>
    <row r="28" spans="1:7" s="69" customFormat="1" ht="25.5">
      <c r="A28" s="270" t="s">
        <v>65</v>
      </c>
      <c r="B28" s="271" t="s">
        <v>8</v>
      </c>
      <c r="C28" s="271" t="s">
        <v>5</v>
      </c>
      <c r="D28" s="271" t="s">
        <v>7</v>
      </c>
      <c r="E28" s="271" t="s">
        <v>215</v>
      </c>
      <c r="F28" s="271" t="s">
        <v>66</v>
      </c>
      <c r="G28" s="265">
        <v>709462.82</v>
      </c>
    </row>
    <row r="29" spans="1:7" s="69" customFormat="1" ht="41.25" customHeight="1">
      <c r="A29" s="272" t="s">
        <v>68</v>
      </c>
      <c r="B29" s="271" t="s">
        <v>8</v>
      </c>
      <c r="C29" s="271" t="s">
        <v>5</v>
      </c>
      <c r="D29" s="271" t="s">
        <v>7</v>
      </c>
      <c r="E29" s="271" t="s">
        <v>215</v>
      </c>
      <c r="F29" s="271" t="s">
        <v>69</v>
      </c>
      <c r="G29" s="265">
        <v>922600</v>
      </c>
    </row>
    <row r="30" spans="1:7" s="69" customFormat="1">
      <c r="A30" s="273" t="s">
        <v>70</v>
      </c>
      <c r="B30" s="271" t="s">
        <v>8</v>
      </c>
      <c r="C30" s="271" t="s">
        <v>5</v>
      </c>
      <c r="D30" s="271" t="s">
        <v>7</v>
      </c>
      <c r="E30" s="271" t="s">
        <v>215</v>
      </c>
      <c r="F30" s="271" t="s">
        <v>71</v>
      </c>
      <c r="G30" s="265">
        <v>205005</v>
      </c>
    </row>
    <row r="31" spans="1:7" s="69" customFormat="1" ht="52.9" customHeight="1">
      <c r="A31" s="274" t="s">
        <v>478</v>
      </c>
      <c r="B31" s="271" t="s">
        <v>8</v>
      </c>
      <c r="C31" s="271" t="s">
        <v>5</v>
      </c>
      <c r="D31" s="271" t="s">
        <v>7</v>
      </c>
      <c r="E31" s="271" t="s">
        <v>370</v>
      </c>
      <c r="F31" s="271"/>
      <c r="G31" s="265">
        <f>G32</f>
        <v>1000</v>
      </c>
    </row>
    <row r="32" spans="1:7" s="69" customFormat="1" ht="38.25">
      <c r="A32" s="272" t="s">
        <v>68</v>
      </c>
      <c r="B32" s="271" t="s">
        <v>8</v>
      </c>
      <c r="C32" s="271" t="s">
        <v>5</v>
      </c>
      <c r="D32" s="271" t="s">
        <v>7</v>
      </c>
      <c r="E32" s="271" t="s">
        <v>370</v>
      </c>
      <c r="F32" s="271" t="s">
        <v>69</v>
      </c>
      <c r="G32" s="265">
        <v>1000</v>
      </c>
    </row>
    <row r="33" spans="1:7" s="69" customFormat="1" ht="28.5" customHeight="1">
      <c r="A33" s="470" t="s">
        <v>123</v>
      </c>
      <c r="B33" s="503" t="s">
        <v>8</v>
      </c>
      <c r="C33" s="503" t="s">
        <v>5</v>
      </c>
      <c r="D33" s="503" t="s">
        <v>122</v>
      </c>
      <c r="E33" s="503"/>
      <c r="F33" s="503"/>
      <c r="G33" s="504">
        <f>G34</f>
        <v>420000</v>
      </c>
    </row>
    <row r="34" spans="1:7" s="69" customFormat="1" ht="51">
      <c r="A34" s="470" t="s">
        <v>64</v>
      </c>
      <c r="B34" s="503" t="s">
        <v>8</v>
      </c>
      <c r="C34" s="503" t="s">
        <v>5</v>
      </c>
      <c r="D34" s="503" t="s">
        <v>122</v>
      </c>
      <c r="E34" s="503" t="s">
        <v>212</v>
      </c>
      <c r="F34" s="503"/>
      <c r="G34" s="504">
        <f>G35</f>
        <v>420000</v>
      </c>
    </row>
    <row r="35" spans="1:7" s="69" customFormat="1" ht="25.5">
      <c r="A35" s="475" t="s">
        <v>479</v>
      </c>
      <c r="B35" s="505" t="s">
        <v>8</v>
      </c>
      <c r="C35" s="505" t="s">
        <v>5</v>
      </c>
      <c r="D35" s="505" t="s">
        <v>122</v>
      </c>
      <c r="E35" s="505" t="s">
        <v>480</v>
      </c>
      <c r="F35" s="505"/>
      <c r="G35" s="506">
        <f>G36+G38</f>
        <v>420000</v>
      </c>
    </row>
    <row r="36" spans="1:7" s="69" customFormat="1" ht="25.5">
      <c r="A36" s="475" t="s">
        <v>481</v>
      </c>
      <c r="B36" s="505" t="s">
        <v>8</v>
      </c>
      <c r="C36" s="505" t="s">
        <v>5</v>
      </c>
      <c r="D36" s="505" t="s">
        <v>122</v>
      </c>
      <c r="E36" s="505" t="s">
        <v>482</v>
      </c>
      <c r="F36" s="505"/>
      <c r="G36" s="506">
        <f>G37</f>
        <v>120000</v>
      </c>
    </row>
    <row r="37" spans="1:7" s="69" customFormat="1">
      <c r="A37" s="475" t="s">
        <v>483</v>
      </c>
      <c r="B37" s="505" t="s">
        <v>8</v>
      </c>
      <c r="C37" s="505" t="s">
        <v>5</v>
      </c>
      <c r="D37" s="505" t="s">
        <v>122</v>
      </c>
      <c r="E37" s="505" t="s">
        <v>482</v>
      </c>
      <c r="F37" s="505" t="s">
        <v>484</v>
      </c>
      <c r="G37" s="506">
        <v>120000</v>
      </c>
    </row>
    <row r="38" spans="1:7" s="69" customFormat="1" ht="25.5">
      <c r="A38" s="475" t="s">
        <v>485</v>
      </c>
      <c r="B38" s="505" t="s">
        <v>8</v>
      </c>
      <c r="C38" s="505" t="s">
        <v>5</v>
      </c>
      <c r="D38" s="505" t="s">
        <v>122</v>
      </c>
      <c r="E38" s="505" t="s">
        <v>486</v>
      </c>
      <c r="F38" s="505"/>
      <c r="G38" s="506">
        <f>G39</f>
        <v>300000</v>
      </c>
    </row>
    <row r="39" spans="1:7" s="69" customFormat="1">
      <c r="A39" s="475" t="s">
        <v>483</v>
      </c>
      <c r="B39" s="505" t="s">
        <v>8</v>
      </c>
      <c r="C39" s="505" t="s">
        <v>5</v>
      </c>
      <c r="D39" s="505" t="s">
        <v>122</v>
      </c>
      <c r="E39" s="505" t="s">
        <v>486</v>
      </c>
      <c r="F39" s="505" t="s">
        <v>484</v>
      </c>
      <c r="G39" s="506">
        <v>300000</v>
      </c>
    </row>
    <row r="40" spans="1:7" s="69" customFormat="1">
      <c r="A40" s="460" t="s">
        <v>76</v>
      </c>
      <c r="B40" s="271" t="s">
        <v>8</v>
      </c>
      <c r="C40" s="462" t="s">
        <v>5</v>
      </c>
      <c r="D40" s="462" t="s">
        <v>41</v>
      </c>
      <c r="E40" s="462"/>
      <c r="F40" s="462"/>
      <c r="G40" s="402">
        <f>G41</f>
        <v>30000</v>
      </c>
    </row>
    <row r="41" spans="1:7" s="69" customFormat="1" ht="51">
      <c r="A41" s="270" t="s">
        <v>64</v>
      </c>
      <c r="B41" s="271" t="s">
        <v>8</v>
      </c>
      <c r="C41" s="271" t="s">
        <v>5</v>
      </c>
      <c r="D41" s="271" t="s">
        <v>41</v>
      </c>
      <c r="E41" s="271" t="s">
        <v>212</v>
      </c>
      <c r="F41" s="271"/>
      <c r="G41" s="265">
        <f>G42</f>
        <v>30000</v>
      </c>
    </row>
    <row r="42" spans="1:7" s="69" customFormat="1" ht="51">
      <c r="A42" s="270" t="s">
        <v>79</v>
      </c>
      <c r="B42" s="271" t="s">
        <v>8</v>
      </c>
      <c r="C42" s="271" t="s">
        <v>5</v>
      </c>
      <c r="D42" s="271" t="s">
        <v>41</v>
      </c>
      <c r="E42" s="271" t="s">
        <v>342</v>
      </c>
      <c r="F42" s="271"/>
      <c r="G42" s="265">
        <f>G43</f>
        <v>30000</v>
      </c>
    </row>
    <row r="43" spans="1:7" s="69" customFormat="1">
      <c r="A43" s="272" t="s">
        <v>76</v>
      </c>
      <c r="B43" s="271" t="s">
        <v>8</v>
      </c>
      <c r="C43" s="271" t="s">
        <v>5</v>
      </c>
      <c r="D43" s="271" t="s">
        <v>41</v>
      </c>
      <c r="E43" s="271" t="s">
        <v>216</v>
      </c>
      <c r="F43" s="271" t="s">
        <v>77</v>
      </c>
      <c r="G43" s="265">
        <v>30000</v>
      </c>
    </row>
    <row r="44" spans="1:7" s="69" customFormat="1">
      <c r="A44" s="460" t="s">
        <v>55</v>
      </c>
      <c r="B44" s="462" t="s">
        <v>8</v>
      </c>
      <c r="C44" s="462" t="s">
        <v>5</v>
      </c>
      <c r="D44" s="462" t="s">
        <v>54</v>
      </c>
      <c r="E44" s="462"/>
      <c r="F44" s="462"/>
      <c r="G44" s="402">
        <f>G45</f>
        <v>1000</v>
      </c>
    </row>
    <row r="45" spans="1:7" s="69" customFormat="1" ht="51">
      <c r="A45" s="466" t="s">
        <v>374</v>
      </c>
      <c r="B45" s="406" t="s">
        <v>8</v>
      </c>
      <c r="C45" s="271" t="s">
        <v>5</v>
      </c>
      <c r="D45" s="271" t="s">
        <v>54</v>
      </c>
      <c r="E45" s="271" t="s">
        <v>225</v>
      </c>
      <c r="F45" s="271"/>
      <c r="G45" s="265">
        <f>G46</f>
        <v>1000</v>
      </c>
    </row>
    <row r="46" spans="1:7" s="69" customFormat="1" ht="38.25">
      <c r="A46" s="470" t="s">
        <v>375</v>
      </c>
      <c r="B46" s="271" t="s">
        <v>8</v>
      </c>
      <c r="C46" s="271" t="s">
        <v>5</v>
      </c>
      <c r="D46" s="271" t="s">
        <v>54</v>
      </c>
      <c r="E46" s="505" t="s">
        <v>235</v>
      </c>
      <c r="F46" s="271"/>
      <c r="G46" s="265">
        <f>G47</f>
        <v>1000</v>
      </c>
    </row>
    <row r="47" spans="1:7" s="69" customFormat="1">
      <c r="A47" s="475" t="s">
        <v>147</v>
      </c>
      <c r="B47" s="271" t="s">
        <v>8</v>
      </c>
      <c r="C47" s="271" t="s">
        <v>5</v>
      </c>
      <c r="D47" s="271" t="s">
        <v>54</v>
      </c>
      <c r="E47" s="505" t="s">
        <v>236</v>
      </c>
      <c r="F47" s="271"/>
      <c r="G47" s="265">
        <f>G49</f>
        <v>1000</v>
      </c>
    </row>
    <row r="48" spans="1:7" s="69" customFormat="1">
      <c r="A48" s="475" t="s">
        <v>149</v>
      </c>
      <c r="B48" s="271" t="s">
        <v>8</v>
      </c>
      <c r="C48" s="271" t="s">
        <v>5</v>
      </c>
      <c r="D48" s="271" t="s">
        <v>54</v>
      </c>
      <c r="E48" s="505" t="s">
        <v>237</v>
      </c>
      <c r="F48" s="271"/>
      <c r="G48" s="265">
        <f>G49</f>
        <v>1000</v>
      </c>
    </row>
    <row r="49" spans="1:7" s="69" customFormat="1" ht="26.45" customHeight="1">
      <c r="A49" s="475" t="s">
        <v>68</v>
      </c>
      <c r="B49" s="271" t="s">
        <v>8</v>
      </c>
      <c r="C49" s="271" t="s">
        <v>5</v>
      </c>
      <c r="D49" s="271" t="s">
        <v>54</v>
      </c>
      <c r="E49" s="505" t="s">
        <v>237</v>
      </c>
      <c r="F49" s="271" t="s">
        <v>69</v>
      </c>
      <c r="G49" s="265">
        <v>1000</v>
      </c>
    </row>
    <row r="50" spans="1:7" s="69" customFormat="1" ht="0.75" hidden="1" customHeight="1">
      <c r="A50" s="455" t="s">
        <v>9</v>
      </c>
      <c r="B50" s="462" t="s">
        <v>8</v>
      </c>
      <c r="C50" s="462" t="s">
        <v>6</v>
      </c>
      <c r="D50" s="462"/>
      <c r="E50" s="507"/>
      <c r="F50" s="462"/>
      <c r="G50" s="463">
        <f>G51</f>
        <v>0</v>
      </c>
    </row>
    <row r="51" spans="1:7" s="69" customFormat="1" hidden="1">
      <c r="A51" s="455" t="s">
        <v>10</v>
      </c>
      <c r="B51" s="456" t="s">
        <v>8</v>
      </c>
      <c r="C51" s="457" t="s">
        <v>6</v>
      </c>
      <c r="D51" s="457" t="s">
        <v>12</v>
      </c>
      <c r="E51" s="457"/>
      <c r="F51" s="457"/>
      <c r="G51" s="458">
        <f>G52</f>
        <v>0</v>
      </c>
    </row>
    <row r="52" spans="1:7" s="69" customFormat="1" ht="51" hidden="1">
      <c r="A52" s="270" t="s">
        <v>64</v>
      </c>
      <c r="B52" s="406" t="s">
        <v>8</v>
      </c>
      <c r="C52" s="271" t="s">
        <v>6</v>
      </c>
      <c r="D52" s="271" t="s">
        <v>12</v>
      </c>
      <c r="E52" s="271" t="s">
        <v>212</v>
      </c>
      <c r="F52" s="271"/>
      <c r="G52" s="265">
        <f>G53</f>
        <v>0</v>
      </c>
    </row>
    <row r="53" spans="1:7" s="69" customFormat="1" hidden="1">
      <c r="A53" s="270" t="s">
        <v>55</v>
      </c>
      <c r="B53" s="271" t="s">
        <v>8</v>
      </c>
      <c r="C53" s="271" t="s">
        <v>6</v>
      </c>
      <c r="D53" s="271" t="s">
        <v>12</v>
      </c>
      <c r="E53" s="271" t="s">
        <v>217</v>
      </c>
      <c r="F53" s="271"/>
      <c r="G53" s="265">
        <f>SUM(G54)</f>
        <v>0</v>
      </c>
    </row>
    <row r="54" spans="1:7" s="69" customFormat="1" ht="38.25" hidden="1">
      <c r="A54" s="459" t="s">
        <v>20</v>
      </c>
      <c r="B54" s="406" t="s">
        <v>8</v>
      </c>
      <c r="C54" s="271" t="s">
        <v>6</v>
      </c>
      <c r="D54" s="271" t="s">
        <v>12</v>
      </c>
      <c r="E54" s="271" t="s">
        <v>218</v>
      </c>
      <c r="F54" s="457"/>
      <c r="G54" s="458">
        <f>G55+G56</f>
        <v>0</v>
      </c>
    </row>
    <row r="55" spans="1:7" s="69" customFormat="1" ht="33" hidden="1" customHeight="1">
      <c r="A55" s="270" t="s">
        <v>65</v>
      </c>
      <c r="B55" s="456" t="s">
        <v>8</v>
      </c>
      <c r="C55" s="271" t="s">
        <v>6</v>
      </c>
      <c r="D55" s="271" t="s">
        <v>12</v>
      </c>
      <c r="E55" s="271" t="s">
        <v>218</v>
      </c>
      <c r="F55" s="271" t="s">
        <v>66</v>
      </c>
      <c r="G55" s="265"/>
    </row>
    <row r="56" spans="1:7" s="69" customFormat="1" ht="39.75" hidden="1" customHeight="1">
      <c r="A56" s="272" t="s">
        <v>68</v>
      </c>
      <c r="B56" s="456" t="s">
        <v>8</v>
      </c>
      <c r="C56" s="271" t="s">
        <v>6</v>
      </c>
      <c r="D56" s="271" t="s">
        <v>12</v>
      </c>
      <c r="E56" s="271" t="s">
        <v>218</v>
      </c>
      <c r="F56" s="271" t="s">
        <v>69</v>
      </c>
      <c r="G56" s="265"/>
    </row>
    <row r="57" spans="1:7" s="69" customFormat="1" ht="13.9" customHeight="1">
      <c r="A57" s="455" t="s">
        <v>9</v>
      </c>
      <c r="B57" s="462" t="s">
        <v>8</v>
      </c>
      <c r="C57" s="462" t="s">
        <v>6</v>
      </c>
      <c r="D57" s="462"/>
      <c r="E57" s="507"/>
      <c r="F57" s="462"/>
      <c r="G57" s="463">
        <f>G58</f>
        <v>270300</v>
      </c>
    </row>
    <row r="58" spans="1:7" s="69" customFormat="1" ht="14.1" customHeight="1">
      <c r="A58" s="455" t="s">
        <v>10</v>
      </c>
      <c r="B58" s="456" t="s">
        <v>8</v>
      </c>
      <c r="C58" s="457" t="s">
        <v>6</v>
      </c>
      <c r="D58" s="457" t="s">
        <v>12</v>
      </c>
      <c r="E58" s="457"/>
      <c r="F58" s="457"/>
      <c r="G58" s="458">
        <f>G59</f>
        <v>270300</v>
      </c>
    </row>
    <row r="59" spans="1:7" s="69" customFormat="1" ht="54" customHeight="1">
      <c r="A59" s="270" t="s">
        <v>64</v>
      </c>
      <c r="B59" s="406" t="s">
        <v>8</v>
      </c>
      <c r="C59" s="271" t="s">
        <v>6</v>
      </c>
      <c r="D59" s="271" t="s">
        <v>12</v>
      </c>
      <c r="E59" s="271" t="s">
        <v>212</v>
      </c>
      <c r="F59" s="271"/>
      <c r="G59" s="265">
        <f>G60</f>
        <v>270300</v>
      </c>
    </row>
    <row r="60" spans="1:7" s="69" customFormat="1" ht="13.15" customHeight="1">
      <c r="A60" s="270" t="s">
        <v>55</v>
      </c>
      <c r="B60" s="271" t="s">
        <v>8</v>
      </c>
      <c r="C60" s="271" t="s">
        <v>6</v>
      </c>
      <c r="D60" s="271" t="s">
        <v>12</v>
      </c>
      <c r="E60" s="271" t="s">
        <v>217</v>
      </c>
      <c r="F60" s="271"/>
      <c r="G60" s="265">
        <f>SUM(G61)</f>
        <v>270300</v>
      </c>
    </row>
    <row r="61" spans="1:7" s="69" customFormat="1" ht="39.75" customHeight="1">
      <c r="A61" s="459" t="s">
        <v>20</v>
      </c>
      <c r="B61" s="406" t="s">
        <v>8</v>
      </c>
      <c r="C61" s="271" t="s">
        <v>6</v>
      </c>
      <c r="D61" s="271" t="s">
        <v>12</v>
      </c>
      <c r="E61" s="271" t="s">
        <v>218</v>
      </c>
      <c r="F61" s="457"/>
      <c r="G61" s="458">
        <f>G62+G63</f>
        <v>270300</v>
      </c>
    </row>
    <row r="62" spans="1:7" s="69" customFormat="1" ht="25.5">
      <c r="A62" s="270" t="s">
        <v>65</v>
      </c>
      <c r="B62" s="456" t="s">
        <v>8</v>
      </c>
      <c r="C62" s="271" t="s">
        <v>6</v>
      </c>
      <c r="D62" s="271" t="s">
        <v>12</v>
      </c>
      <c r="E62" s="271" t="s">
        <v>218</v>
      </c>
      <c r="F62" s="271" t="s">
        <v>66</v>
      </c>
      <c r="G62" s="265">
        <v>224385.64</v>
      </c>
    </row>
    <row r="63" spans="1:7" s="69" customFormat="1">
      <c r="A63" s="270" t="s">
        <v>372</v>
      </c>
      <c r="B63" s="456" t="s">
        <v>8</v>
      </c>
      <c r="C63" s="271" t="s">
        <v>6</v>
      </c>
      <c r="D63" s="271" t="s">
        <v>12</v>
      </c>
      <c r="E63" s="271" t="s">
        <v>218</v>
      </c>
      <c r="F63" s="271" t="s">
        <v>69</v>
      </c>
      <c r="G63" s="265">
        <v>45914.36</v>
      </c>
    </row>
    <row r="64" spans="1:7" s="69" customFormat="1" ht="25.5">
      <c r="A64" s="460" t="s">
        <v>11</v>
      </c>
      <c r="B64" s="461" t="s">
        <v>8</v>
      </c>
      <c r="C64" s="462" t="s">
        <v>12</v>
      </c>
      <c r="D64" s="462"/>
      <c r="E64" s="462"/>
      <c r="F64" s="462"/>
      <c r="G64" s="463">
        <f>G65+G78</f>
        <v>293571</v>
      </c>
    </row>
    <row r="65" spans="1:7" s="69" customFormat="1">
      <c r="A65" s="455" t="s">
        <v>25</v>
      </c>
      <c r="B65" s="464" t="s">
        <v>8</v>
      </c>
      <c r="C65" s="457" t="s">
        <v>12</v>
      </c>
      <c r="D65" s="457" t="s">
        <v>6</v>
      </c>
      <c r="E65" s="457"/>
      <c r="F65" s="457"/>
      <c r="G65" s="465">
        <f>G71+G66</f>
        <v>3000</v>
      </c>
    </row>
    <row r="66" spans="1:7" s="69" customFormat="1" ht="53.1" customHeight="1">
      <c r="A66" s="466" t="s">
        <v>374</v>
      </c>
      <c r="B66" s="271" t="s">
        <v>8</v>
      </c>
      <c r="C66" s="271" t="s">
        <v>12</v>
      </c>
      <c r="D66" s="271" t="s">
        <v>6</v>
      </c>
      <c r="E66" s="271" t="s">
        <v>225</v>
      </c>
      <c r="F66" s="271"/>
      <c r="G66" s="265">
        <f>G67</f>
        <v>1000</v>
      </c>
    </row>
    <row r="67" spans="1:7" s="69" customFormat="1" ht="38.25">
      <c r="A67" s="470" t="s">
        <v>376</v>
      </c>
      <c r="B67" s="271" t="s">
        <v>8</v>
      </c>
      <c r="C67" s="271" t="s">
        <v>12</v>
      </c>
      <c r="D67" s="271" t="s">
        <v>6</v>
      </c>
      <c r="E67" s="271" t="s">
        <v>232</v>
      </c>
      <c r="F67" s="271"/>
      <c r="G67" s="265">
        <f>G69</f>
        <v>1000</v>
      </c>
    </row>
    <row r="68" spans="1:7" s="69" customFormat="1" ht="25.5">
      <c r="A68" s="475" t="s">
        <v>142</v>
      </c>
      <c r="B68" s="271" t="s">
        <v>8</v>
      </c>
      <c r="C68" s="271" t="s">
        <v>12</v>
      </c>
      <c r="D68" s="271" t="s">
        <v>6</v>
      </c>
      <c r="E68" s="271" t="s">
        <v>233</v>
      </c>
      <c r="F68" s="271"/>
      <c r="G68" s="265">
        <f>G70</f>
        <v>1000</v>
      </c>
    </row>
    <row r="69" spans="1:7" s="69" customFormat="1" ht="25.5">
      <c r="A69" s="475" t="s">
        <v>144</v>
      </c>
      <c r="B69" s="271" t="s">
        <v>8</v>
      </c>
      <c r="C69" s="271" t="s">
        <v>12</v>
      </c>
      <c r="D69" s="271" t="s">
        <v>6</v>
      </c>
      <c r="E69" s="271" t="s">
        <v>234</v>
      </c>
      <c r="F69" s="476"/>
      <c r="G69" s="477">
        <f>G70</f>
        <v>1000</v>
      </c>
    </row>
    <row r="70" spans="1:7" s="69" customFormat="1" ht="42" customHeight="1">
      <c r="A70" s="272" t="s">
        <v>68</v>
      </c>
      <c r="B70" s="271" t="s">
        <v>8</v>
      </c>
      <c r="C70" s="271" t="s">
        <v>12</v>
      </c>
      <c r="D70" s="271" t="s">
        <v>6</v>
      </c>
      <c r="E70" s="271" t="s">
        <v>234</v>
      </c>
      <c r="F70" s="271" t="s">
        <v>69</v>
      </c>
      <c r="G70" s="265">
        <v>1000</v>
      </c>
    </row>
    <row r="71" spans="1:7" s="69" customFormat="1" ht="63.75">
      <c r="A71" s="460" t="s">
        <v>377</v>
      </c>
      <c r="B71" s="271" t="s">
        <v>8</v>
      </c>
      <c r="C71" s="271" t="s">
        <v>12</v>
      </c>
      <c r="D71" s="271" t="s">
        <v>6</v>
      </c>
      <c r="E71" s="271" t="s">
        <v>219</v>
      </c>
      <c r="F71" s="271"/>
      <c r="G71" s="265">
        <f>SUM(G72+G75)</f>
        <v>2000</v>
      </c>
    </row>
    <row r="72" spans="1:7" s="69" customFormat="1">
      <c r="A72" s="475" t="s">
        <v>157</v>
      </c>
      <c r="B72" s="271" t="s">
        <v>8</v>
      </c>
      <c r="C72" s="271" t="s">
        <v>12</v>
      </c>
      <c r="D72" s="271" t="s">
        <v>6</v>
      </c>
      <c r="E72" s="271" t="s">
        <v>222</v>
      </c>
      <c r="F72" s="473"/>
      <c r="G72" s="265">
        <f>G73</f>
        <v>1000</v>
      </c>
    </row>
    <row r="73" spans="1:7" s="69" customFormat="1" ht="25.5">
      <c r="A73" s="490" t="s">
        <v>78</v>
      </c>
      <c r="B73" s="271" t="s">
        <v>8</v>
      </c>
      <c r="C73" s="271" t="s">
        <v>12</v>
      </c>
      <c r="D73" s="271" t="s">
        <v>6</v>
      </c>
      <c r="E73" s="271" t="s">
        <v>220</v>
      </c>
      <c r="F73" s="473"/>
      <c r="G73" s="265">
        <f>G74</f>
        <v>1000</v>
      </c>
    </row>
    <row r="74" spans="1:7" s="69" customFormat="1" ht="39" customHeight="1">
      <c r="A74" s="272" t="s">
        <v>68</v>
      </c>
      <c r="B74" s="271" t="s">
        <v>8</v>
      </c>
      <c r="C74" s="271" t="s">
        <v>12</v>
      </c>
      <c r="D74" s="271" t="s">
        <v>6</v>
      </c>
      <c r="E74" s="271" t="s">
        <v>220</v>
      </c>
      <c r="F74" s="271" t="s">
        <v>69</v>
      </c>
      <c r="G74" s="265">
        <v>1000</v>
      </c>
    </row>
    <row r="75" spans="1:7" s="69" customFormat="1" ht="25.5">
      <c r="A75" s="475" t="s">
        <v>223</v>
      </c>
      <c r="B75" s="271" t="s">
        <v>8</v>
      </c>
      <c r="C75" s="271" t="s">
        <v>12</v>
      </c>
      <c r="D75" s="271" t="s">
        <v>6</v>
      </c>
      <c r="E75" s="271" t="s">
        <v>224</v>
      </c>
      <c r="F75" s="473"/>
      <c r="G75" s="265">
        <f>G76</f>
        <v>1000</v>
      </c>
    </row>
    <row r="76" spans="1:7" s="69" customFormat="1" ht="25.5">
      <c r="A76" s="490" t="s">
        <v>163</v>
      </c>
      <c r="B76" s="271" t="s">
        <v>8</v>
      </c>
      <c r="C76" s="271" t="s">
        <v>12</v>
      </c>
      <c r="D76" s="271" t="s">
        <v>6</v>
      </c>
      <c r="E76" s="271" t="s">
        <v>221</v>
      </c>
      <c r="F76" s="473"/>
      <c r="G76" s="265">
        <f>G77</f>
        <v>1000</v>
      </c>
    </row>
    <row r="77" spans="1:7" s="69" customFormat="1" ht="25.15" customHeight="1">
      <c r="A77" s="272" t="s">
        <v>68</v>
      </c>
      <c r="B77" s="271" t="s">
        <v>8</v>
      </c>
      <c r="C77" s="271" t="s">
        <v>12</v>
      </c>
      <c r="D77" s="271" t="s">
        <v>6</v>
      </c>
      <c r="E77" s="271" t="s">
        <v>221</v>
      </c>
      <c r="F77" s="271" t="s">
        <v>69</v>
      </c>
      <c r="G77" s="265">
        <v>1000</v>
      </c>
    </row>
    <row r="78" spans="1:7" s="69" customFormat="1" ht="40.15" customHeight="1">
      <c r="A78" s="460" t="s">
        <v>416</v>
      </c>
      <c r="B78" s="467" t="s">
        <v>8</v>
      </c>
      <c r="C78" s="468" t="s">
        <v>12</v>
      </c>
      <c r="D78" s="468" t="s">
        <v>13</v>
      </c>
      <c r="E78" s="468"/>
      <c r="F78" s="468"/>
      <c r="G78" s="469">
        <f>G79</f>
        <v>290571</v>
      </c>
    </row>
    <row r="79" spans="1:7" s="69" customFormat="1" ht="54" customHeight="1">
      <c r="A79" s="466" t="s">
        <v>374</v>
      </c>
      <c r="B79" s="271" t="s">
        <v>8</v>
      </c>
      <c r="C79" s="271" t="s">
        <v>12</v>
      </c>
      <c r="D79" s="271" t="s">
        <v>13</v>
      </c>
      <c r="E79" s="271" t="s">
        <v>225</v>
      </c>
      <c r="F79" s="271"/>
      <c r="G79" s="265">
        <f>G80+G84</f>
        <v>290571</v>
      </c>
    </row>
    <row r="80" spans="1:7" s="69" customFormat="1" ht="53.45" customHeight="1">
      <c r="A80" s="470" t="s">
        <v>379</v>
      </c>
      <c r="B80" s="271" t="s">
        <v>8</v>
      </c>
      <c r="C80" s="271" t="s">
        <v>12</v>
      </c>
      <c r="D80" s="271" t="s">
        <v>13</v>
      </c>
      <c r="E80" s="271" t="s">
        <v>226</v>
      </c>
      <c r="F80" s="271"/>
      <c r="G80" s="265">
        <f>G82</f>
        <v>1000</v>
      </c>
    </row>
    <row r="81" spans="1:7" s="69" customFormat="1" ht="38.25">
      <c r="A81" s="508" t="s">
        <v>133</v>
      </c>
      <c r="B81" s="271" t="s">
        <v>8</v>
      </c>
      <c r="C81" s="271" t="s">
        <v>12</v>
      </c>
      <c r="D81" s="271" t="s">
        <v>13</v>
      </c>
      <c r="E81" s="271" t="s">
        <v>227</v>
      </c>
      <c r="F81" s="271"/>
      <c r="G81" s="265">
        <f>G83</f>
        <v>1000</v>
      </c>
    </row>
    <row r="82" spans="1:7" s="69" customFormat="1" ht="25.5">
      <c r="A82" s="509" t="s">
        <v>135</v>
      </c>
      <c r="B82" s="271" t="s">
        <v>8</v>
      </c>
      <c r="C82" s="271" t="s">
        <v>12</v>
      </c>
      <c r="D82" s="271" t="s">
        <v>13</v>
      </c>
      <c r="E82" s="271" t="s">
        <v>228</v>
      </c>
      <c r="F82" s="476"/>
      <c r="G82" s="477">
        <f>G83</f>
        <v>1000</v>
      </c>
    </row>
    <row r="83" spans="1:7" s="69" customFormat="1" ht="36" customHeight="1">
      <c r="A83" s="272" t="s">
        <v>68</v>
      </c>
      <c r="B83" s="271" t="s">
        <v>8</v>
      </c>
      <c r="C83" s="271" t="s">
        <v>12</v>
      </c>
      <c r="D83" s="271" t="s">
        <v>13</v>
      </c>
      <c r="E83" s="271" t="s">
        <v>228</v>
      </c>
      <c r="F83" s="271" t="s">
        <v>69</v>
      </c>
      <c r="G83" s="265">
        <v>1000</v>
      </c>
    </row>
    <row r="84" spans="1:7" s="69" customFormat="1" ht="38.25">
      <c r="A84" s="470" t="s">
        <v>380</v>
      </c>
      <c r="B84" s="271" t="s">
        <v>8</v>
      </c>
      <c r="C84" s="271" t="s">
        <v>12</v>
      </c>
      <c r="D84" s="271" t="s">
        <v>13</v>
      </c>
      <c r="E84" s="271" t="s">
        <v>229</v>
      </c>
      <c r="F84" s="271"/>
      <c r="G84" s="265">
        <f>G85</f>
        <v>289571</v>
      </c>
    </row>
    <row r="85" spans="1:7" s="69" customFormat="1" ht="25.5">
      <c r="A85" s="475" t="s">
        <v>138</v>
      </c>
      <c r="B85" s="271" t="s">
        <v>8</v>
      </c>
      <c r="C85" s="271" t="s">
        <v>12</v>
      </c>
      <c r="D85" s="271" t="s">
        <v>13</v>
      </c>
      <c r="E85" s="271" t="s">
        <v>230</v>
      </c>
      <c r="F85" s="271"/>
      <c r="G85" s="265">
        <f>G87+G88+G91+G93+G95</f>
        <v>289571</v>
      </c>
    </row>
    <row r="86" spans="1:7" s="69" customFormat="1" ht="25.5">
      <c r="A86" s="509" t="s">
        <v>135</v>
      </c>
      <c r="B86" s="271" t="s">
        <v>8</v>
      </c>
      <c r="C86" s="271" t="s">
        <v>12</v>
      </c>
      <c r="D86" s="271" t="s">
        <v>13</v>
      </c>
      <c r="E86" s="271" t="s">
        <v>231</v>
      </c>
      <c r="F86" s="476"/>
      <c r="G86" s="477">
        <f>G87</f>
        <v>30000</v>
      </c>
    </row>
    <row r="87" spans="1:7" s="69" customFormat="1" ht="39" customHeight="1">
      <c r="A87" s="272" t="s">
        <v>68</v>
      </c>
      <c r="B87" s="271" t="s">
        <v>8</v>
      </c>
      <c r="C87" s="271" t="s">
        <v>12</v>
      </c>
      <c r="D87" s="271" t="s">
        <v>13</v>
      </c>
      <c r="E87" s="271" t="s">
        <v>231</v>
      </c>
      <c r="F87" s="271" t="s">
        <v>69</v>
      </c>
      <c r="G87" s="265">
        <v>30000</v>
      </c>
    </row>
    <row r="88" spans="1:7" s="69" customFormat="1" ht="39" customHeight="1">
      <c r="A88" s="272" t="s">
        <v>421</v>
      </c>
      <c r="B88" s="406" t="s">
        <v>8</v>
      </c>
      <c r="C88" s="271" t="s">
        <v>12</v>
      </c>
      <c r="D88" s="271" t="s">
        <v>13</v>
      </c>
      <c r="E88" s="271" t="s">
        <v>434</v>
      </c>
      <c r="F88" s="271"/>
      <c r="G88" s="265">
        <f>G90+G89</f>
        <v>203571</v>
      </c>
    </row>
    <row r="89" spans="1:7" s="69" customFormat="1" ht="39" customHeight="1">
      <c r="A89" s="272" t="s">
        <v>509</v>
      </c>
      <c r="B89" s="406" t="s">
        <v>8</v>
      </c>
      <c r="C89" s="271" t="s">
        <v>12</v>
      </c>
      <c r="D89" s="271" t="s">
        <v>13</v>
      </c>
      <c r="E89" s="271" t="s">
        <v>434</v>
      </c>
      <c r="F89" s="271" t="s">
        <v>508</v>
      </c>
      <c r="G89" s="265">
        <v>24000</v>
      </c>
    </row>
    <row r="90" spans="1:7" s="69" customFormat="1" ht="39" customHeight="1">
      <c r="A90" s="272" t="s">
        <v>68</v>
      </c>
      <c r="B90" s="406" t="s">
        <v>8</v>
      </c>
      <c r="C90" s="271" t="s">
        <v>12</v>
      </c>
      <c r="D90" s="271" t="s">
        <v>13</v>
      </c>
      <c r="E90" s="271" t="s">
        <v>434</v>
      </c>
      <c r="F90" s="271" t="s">
        <v>69</v>
      </c>
      <c r="G90" s="265">
        <v>179571</v>
      </c>
    </row>
    <row r="91" spans="1:7" s="69" customFormat="1" ht="26.45" customHeight="1">
      <c r="A91" s="272" t="s">
        <v>421</v>
      </c>
      <c r="B91" s="406" t="s">
        <v>8</v>
      </c>
      <c r="C91" s="271" t="s">
        <v>12</v>
      </c>
      <c r="D91" s="271" t="s">
        <v>13</v>
      </c>
      <c r="E91" s="271" t="s">
        <v>420</v>
      </c>
      <c r="F91" s="271"/>
      <c r="G91" s="265">
        <v>0</v>
      </c>
    </row>
    <row r="92" spans="1:7" s="69" customFormat="1" ht="38.25" customHeight="1">
      <c r="A92" s="272" t="s">
        <v>68</v>
      </c>
      <c r="B92" s="406" t="s">
        <v>8</v>
      </c>
      <c r="C92" s="271" t="s">
        <v>12</v>
      </c>
      <c r="D92" s="271" t="s">
        <v>13</v>
      </c>
      <c r="E92" s="271" t="s">
        <v>420</v>
      </c>
      <c r="F92" s="271" t="s">
        <v>69</v>
      </c>
      <c r="G92" s="265">
        <v>0</v>
      </c>
    </row>
    <row r="93" spans="1:7" s="69" customFormat="1" ht="38.25" customHeight="1">
      <c r="A93" s="272" t="s">
        <v>422</v>
      </c>
      <c r="B93" s="406" t="s">
        <v>8</v>
      </c>
      <c r="C93" s="271" t="s">
        <v>12</v>
      </c>
      <c r="D93" s="271" t="s">
        <v>13</v>
      </c>
      <c r="E93" s="271" t="s">
        <v>435</v>
      </c>
      <c r="F93" s="271"/>
      <c r="G93" s="265">
        <f>G94</f>
        <v>56000</v>
      </c>
    </row>
    <row r="94" spans="1:7" s="69" customFormat="1" ht="38.25" customHeight="1">
      <c r="A94" s="272" t="s">
        <v>68</v>
      </c>
      <c r="B94" s="406" t="s">
        <v>8</v>
      </c>
      <c r="C94" s="271" t="s">
        <v>12</v>
      </c>
      <c r="D94" s="271" t="s">
        <v>13</v>
      </c>
      <c r="E94" s="271" t="s">
        <v>435</v>
      </c>
      <c r="F94" s="271" t="s">
        <v>69</v>
      </c>
      <c r="G94" s="265">
        <v>56000</v>
      </c>
    </row>
    <row r="95" spans="1:7" s="69" customFormat="1" ht="30.75" customHeight="1">
      <c r="A95" s="272" t="s">
        <v>422</v>
      </c>
      <c r="B95" s="406" t="s">
        <v>8</v>
      </c>
      <c r="C95" s="271" t="s">
        <v>12</v>
      </c>
      <c r="D95" s="271" t="s">
        <v>13</v>
      </c>
      <c r="E95" s="271" t="s">
        <v>397</v>
      </c>
      <c r="F95" s="271"/>
      <c r="G95" s="265">
        <f>G96</f>
        <v>0</v>
      </c>
    </row>
    <row r="96" spans="1:7" s="69" customFormat="1" ht="45.75" customHeight="1">
      <c r="A96" s="272" t="s">
        <v>68</v>
      </c>
      <c r="B96" s="406" t="s">
        <v>8</v>
      </c>
      <c r="C96" s="271" t="s">
        <v>12</v>
      </c>
      <c r="D96" s="271" t="s">
        <v>13</v>
      </c>
      <c r="E96" s="271" t="s">
        <v>397</v>
      </c>
      <c r="F96" s="271" t="s">
        <v>69</v>
      </c>
      <c r="G96" s="265">
        <v>0</v>
      </c>
    </row>
    <row r="97" spans="1:7" s="69" customFormat="1" ht="20.25" customHeight="1">
      <c r="A97" s="460" t="s">
        <v>45</v>
      </c>
      <c r="B97" s="461" t="s">
        <v>8</v>
      </c>
      <c r="C97" s="462" t="s">
        <v>7</v>
      </c>
      <c r="D97" s="462"/>
      <c r="E97" s="271"/>
      <c r="F97" s="271"/>
      <c r="G97" s="402">
        <f>G98</f>
        <v>2392070.6</v>
      </c>
    </row>
    <row r="98" spans="1:7" s="69" customFormat="1" ht="25.5">
      <c r="A98" s="460" t="s">
        <v>80</v>
      </c>
      <c r="B98" s="462" t="s">
        <v>8</v>
      </c>
      <c r="C98" s="462" t="s">
        <v>7</v>
      </c>
      <c r="D98" s="462" t="s">
        <v>42</v>
      </c>
      <c r="E98" s="462"/>
      <c r="F98" s="462"/>
      <c r="G98" s="471">
        <f>G105+G99</f>
        <v>2392070.6</v>
      </c>
    </row>
    <row r="99" spans="1:7" s="69" customFormat="1" ht="38.25">
      <c r="A99" s="272" t="s">
        <v>401</v>
      </c>
      <c r="B99" s="271" t="s">
        <v>8</v>
      </c>
      <c r="C99" s="271" t="s">
        <v>7</v>
      </c>
      <c r="D99" s="271" t="s">
        <v>42</v>
      </c>
      <c r="E99" s="271" t="s">
        <v>400</v>
      </c>
      <c r="F99" s="271"/>
      <c r="G99" s="472">
        <f>G100</f>
        <v>110000</v>
      </c>
    </row>
    <row r="100" spans="1:7" s="69" customFormat="1">
      <c r="A100" s="272" t="s">
        <v>402</v>
      </c>
      <c r="B100" s="271" t="s">
        <v>8</v>
      </c>
      <c r="C100" s="271" t="s">
        <v>7</v>
      </c>
      <c r="D100" s="271" t="s">
        <v>42</v>
      </c>
      <c r="E100" s="271" t="s">
        <v>403</v>
      </c>
      <c r="F100" s="271"/>
      <c r="G100" s="472">
        <f>G103+G101</f>
        <v>110000</v>
      </c>
    </row>
    <row r="101" spans="1:7" s="69" customFormat="1" ht="51">
      <c r="A101" s="272" t="s">
        <v>404</v>
      </c>
      <c r="B101" s="271" t="s">
        <v>8</v>
      </c>
      <c r="C101" s="271" t="s">
        <v>7</v>
      </c>
      <c r="D101" s="271" t="s">
        <v>42</v>
      </c>
      <c r="E101" s="271" t="s">
        <v>436</v>
      </c>
      <c r="F101" s="271"/>
      <c r="G101" s="472">
        <f>G102</f>
        <v>110000</v>
      </c>
    </row>
    <row r="102" spans="1:7" s="69" customFormat="1" ht="38.25">
      <c r="A102" s="272" t="s">
        <v>424</v>
      </c>
      <c r="B102" s="271" t="s">
        <v>8</v>
      </c>
      <c r="C102" s="271" t="s">
        <v>7</v>
      </c>
      <c r="D102" s="271" t="s">
        <v>42</v>
      </c>
      <c r="E102" s="271" t="s">
        <v>436</v>
      </c>
      <c r="F102" s="271" t="s">
        <v>423</v>
      </c>
      <c r="G102" s="472">
        <v>110000</v>
      </c>
    </row>
    <row r="103" spans="1:7" s="69" customFormat="1" ht="51">
      <c r="A103" s="272" t="s">
        <v>404</v>
      </c>
      <c r="B103" s="271" t="s">
        <v>8</v>
      </c>
      <c r="C103" s="271" t="s">
        <v>7</v>
      </c>
      <c r="D103" s="271" t="s">
        <v>42</v>
      </c>
      <c r="E103" s="271" t="s">
        <v>405</v>
      </c>
      <c r="F103" s="271"/>
      <c r="G103" s="472">
        <f>G104</f>
        <v>0</v>
      </c>
    </row>
    <row r="104" spans="1:7" s="69" customFormat="1" ht="38.25">
      <c r="A104" s="272" t="s">
        <v>424</v>
      </c>
      <c r="B104" s="271" t="s">
        <v>8</v>
      </c>
      <c r="C104" s="271" t="s">
        <v>7</v>
      </c>
      <c r="D104" s="271" t="s">
        <v>42</v>
      </c>
      <c r="E104" s="271" t="s">
        <v>405</v>
      </c>
      <c r="F104" s="271" t="s">
        <v>423</v>
      </c>
      <c r="G104" s="472">
        <v>0</v>
      </c>
    </row>
    <row r="105" spans="1:7" s="69" customFormat="1" ht="51">
      <c r="A105" s="270" t="s">
        <v>64</v>
      </c>
      <c r="B105" s="271" t="s">
        <v>8</v>
      </c>
      <c r="C105" s="271" t="s">
        <v>7</v>
      </c>
      <c r="D105" s="271" t="s">
        <v>42</v>
      </c>
      <c r="E105" s="271" t="s">
        <v>212</v>
      </c>
      <c r="F105" s="271"/>
      <c r="G105" s="265">
        <f>G106</f>
        <v>2282070.6</v>
      </c>
    </row>
    <row r="106" spans="1:7" s="69" customFormat="1">
      <c r="A106" s="270" t="s">
        <v>55</v>
      </c>
      <c r="B106" s="271" t="s">
        <v>8</v>
      </c>
      <c r="C106" s="271" t="s">
        <v>7</v>
      </c>
      <c r="D106" s="271" t="s">
        <v>42</v>
      </c>
      <c r="E106" s="271" t="s">
        <v>217</v>
      </c>
      <c r="F106" s="271"/>
      <c r="G106" s="265">
        <f>G107</f>
        <v>2282070.6</v>
      </c>
    </row>
    <row r="107" spans="1:7" s="69" customFormat="1" ht="38.450000000000003" customHeight="1">
      <c r="A107" s="272" t="s">
        <v>314</v>
      </c>
      <c r="B107" s="271" t="s">
        <v>8</v>
      </c>
      <c r="C107" s="271" t="s">
        <v>7</v>
      </c>
      <c r="D107" s="271" t="s">
        <v>42</v>
      </c>
      <c r="E107" s="271" t="s">
        <v>238</v>
      </c>
      <c r="F107" s="271"/>
      <c r="G107" s="265">
        <f>SUM(G108)</f>
        <v>2282070.6</v>
      </c>
    </row>
    <row r="108" spans="1:7" s="69" customFormat="1" ht="30" customHeight="1">
      <c r="A108" s="272" t="s">
        <v>425</v>
      </c>
      <c r="B108" s="271" t="s">
        <v>8</v>
      </c>
      <c r="C108" s="271" t="s">
        <v>7</v>
      </c>
      <c r="D108" s="271" t="s">
        <v>42</v>
      </c>
      <c r="E108" s="271" t="s">
        <v>238</v>
      </c>
      <c r="F108" s="271" t="s">
        <v>66</v>
      </c>
      <c r="G108" s="472">
        <v>2282070.6</v>
      </c>
    </row>
    <row r="109" spans="1:7" s="69" customFormat="1" ht="15" customHeight="1">
      <c r="A109" s="460" t="s">
        <v>92</v>
      </c>
      <c r="B109" s="462" t="s">
        <v>8</v>
      </c>
      <c r="C109" s="462" t="s">
        <v>14</v>
      </c>
      <c r="D109" s="462"/>
      <c r="E109" s="462"/>
      <c r="F109" s="462"/>
      <c r="G109" s="463">
        <f>G114</f>
        <v>442500</v>
      </c>
    </row>
    <row r="110" spans="1:7" s="69" customFormat="1" hidden="1">
      <c r="A110" s="460" t="s">
        <v>119</v>
      </c>
      <c r="B110" s="462" t="s">
        <v>8</v>
      </c>
      <c r="C110" s="462" t="s">
        <v>14</v>
      </c>
      <c r="D110" s="462" t="s">
        <v>5</v>
      </c>
      <c r="E110" s="473"/>
      <c r="F110" s="271"/>
      <c r="G110" s="463">
        <f>SUM(G111)</f>
        <v>0</v>
      </c>
    </row>
    <row r="111" spans="1:7" s="69" customFormat="1" ht="51" hidden="1">
      <c r="A111" s="270" t="s">
        <v>64</v>
      </c>
      <c r="B111" s="406" t="s">
        <v>8</v>
      </c>
      <c r="C111" s="271" t="s">
        <v>14</v>
      </c>
      <c r="D111" s="271" t="s">
        <v>5</v>
      </c>
      <c r="E111" s="271" t="s">
        <v>212</v>
      </c>
      <c r="F111" s="462"/>
      <c r="G111" s="474">
        <f>SUM(G112)</f>
        <v>0</v>
      </c>
    </row>
    <row r="112" spans="1:7" s="69" customFormat="1" ht="25.5" hidden="1">
      <c r="A112" s="459" t="s">
        <v>121</v>
      </c>
      <c r="B112" s="406" t="s">
        <v>8</v>
      </c>
      <c r="C112" s="271" t="s">
        <v>14</v>
      </c>
      <c r="D112" s="271" t="s">
        <v>5</v>
      </c>
      <c r="E112" s="271" t="s">
        <v>120</v>
      </c>
      <c r="F112" s="271"/>
      <c r="G112" s="265">
        <f>SUM(G113)</f>
        <v>0</v>
      </c>
    </row>
    <row r="113" spans="1:7" s="69" customFormat="1" ht="38.25" hidden="1">
      <c r="A113" s="272" t="s">
        <v>68</v>
      </c>
      <c r="B113" s="406" t="s">
        <v>8</v>
      </c>
      <c r="C113" s="271" t="s">
        <v>14</v>
      </c>
      <c r="D113" s="271" t="s">
        <v>5</v>
      </c>
      <c r="E113" s="271" t="s">
        <v>120</v>
      </c>
      <c r="F113" s="271" t="s">
        <v>69</v>
      </c>
      <c r="G113" s="265"/>
    </row>
    <row r="114" spans="1:7" s="69" customFormat="1">
      <c r="A114" s="460" t="s">
        <v>15</v>
      </c>
      <c r="B114" s="461" t="s">
        <v>8</v>
      </c>
      <c r="C114" s="462" t="s">
        <v>14</v>
      </c>
      <c r="D114" s="462" t="s">
        <v>12</v>
      </c>
      <c r="E114" s="462"/>
      <c r="F114" s="462"/>
      <c r="G114" s="463">
        <f>G115</f>
        <v>442500</v>
      </c>
    </row>
    <row r="115" spans="1:7" s="69" customFormat="1" ht="52.5" customHeight="1">
      <c r="A115" s="470" t="s">
        <v>374</v>
      </c>
      <c r="B115" s="271" t="s">
        <v>8</v>
      </c>
      <c r="C115" s="271" t="s">
        <v>14</v>
      </c>
      <c r="D115" s="271" t="s">
        <v>12</v>
      </c>
      <c r="E115" s="271" t="s">
        <v>225</v>
      </c>
      <c r="F115" s="271"/>
      <c r="G115" s="265">
        <f>G116+G120+G128</f>
        <v>442500</v>
      </c>
    </row>
    <row r="116" spans="1:7" s="69" customFormat="1" ht="51">
      <c r="A116" s="470" t="s">
        <v>381</v>
      </c>
      <c r="B116" s="271" t="s">
        <v>8</v>
      </c>
      <c r="C116" s="271" t="s">
        <v>14</v>
      </c>
      <c r="D116" s="271" t="s">
        <v>12</v>
      </c>
      <c r="E116" s="271" t="s">
        <v>241</v>
      </c>
      <c r="F116" s="271"/>
      <c r="G116" s="265">
        <f>G118</f>
        <v>500</v>
      </c>
    </row>
    <row r="117" spans="1:7" s="69" customFormat="1" ht="25.5">
      <c r="A117" s="475" t="s">
        <v>152</v>
      </c>
      <c r="B117" s="271" t="s">
        <v>8</v>
      </c>
      <c r="C117" s="271" t="s">
        <v>14</v>
      </c>
      <c r="D117" s="271" t="s">
        <v>12</v>
      </c>
      <c r="E117" s="271" t="s">
        <v>242</v>
      </c>
      <c r="F117" s="271"/>
      <c r="G117" s="265">
        <f>G119</f>
        <v>500</v>
      </c>
    </row>
    <row r="118" spans="1:7" s="69" customFormat="1" ht="38.25">
      <c r="A118" s="475" t="s">
        <v>154</v>
      </c>
      <c r="B118" s="271" t="s">
        <v>8</v>
      </c>
      <c r="C118" s="271" t="s">
        <v>14</v>
      </c>
      <c r="D118" s="271" t="s">
        <v>12</v>
      </c>
      <c r="E118" s="271" t="s">
        <v>243</v>
      </c>
      <c r="F118" s="476"/>
      <c r="G118" s="477">
        <f>G119</f>
        <v>500</v>
      </c>
    </row>
    <row r="119" spans="1:7" s="69" customFormat="1" ht="37.5" customHeight="1">
      <c r="A119" s="272" t="s">
        <v>68</v>
      </c>
      <c r="B119" s="271" t="s">
        <v>8</v>
      </c>
      <c r="C119" s="271" t="s">
        <v>14</v>
      </c>
      <c r="D119" s="271" t="s">
        <v>12</v>
      </c>
      <c r="E119" s="271" t="s">
        <v>243</v>
      </c>
      <c r="F119" s="271" t="s">
        <v>69</v>
      </c>
      <c r="G119" s="265">
        <v>500</v>
      </c>
    </row>
    <row r="120" spans="1:7" s="69" customFormat="1" ht="38.25">
      <c r="A120" s="466" t="s">
        <v>382</v>
      </c>
      <c r="B120" s="406" t="s">
        <v>8</v>
      </c>
      <c r="C120" s="271" t="s">
        <v>14</v>
      </c>
      <c r="D120" s="271" t="s">
        <v>12</v>
      </c>
      <c r="E120" s="271" t="s">
        <v>244</v>
      </c>
      <c r="F120" s="271"/>
      <c r="G120" s="265">
        <f>G121</f>
        <v>441000</v>
      </c>
    </row>
    <row r="121" spans="1:7" s="69" customFormat="1" ht="25.5">
      <c r="A121" s="475" t="s">
        <v>166</v>
      </c>
      <c r="B121" s="406" t="s">
        <v>8</v>
      </c>
      <c r="C121" s="271" t="s">
        <v>14</v>
      </c>
      <c r="D121" s="271" t="s">
        <v>12</v>
      </c>
      <c r="E121" s="473" t="s">
        <v>245</v>
      </c>
      <c r="F121" s="473"/>
      <c r="G121" s="265">
        <f>G124+G122+G126</f>
        <v>441000</v>
      </c>
    </row>
    <row r="122" spans="1:7" s="69" customFormat="1">
      <c r="A122" s="268" t="s">
        <v>248</v>
      </c>
      <c r="B122" s="271" t="s">
        <v>8</v>
      </c>
      <c r="C122" s="271" t="s">
        <v>14</v>
      </c>
      <c r="D122" s="271" t="s">
        <v>12</v>
      </c>
      <c r="E122" s="271" t="s">
        <v>247</v>
      </c>
      <c r="F122" s="271"/>
      <c r="G122" s="265">
        <f>G123</f>
        <v>420000</v>
      </c>
    </row>
    <row r="123" spans="1:7" s="69" customFormat="1" ht="42" customHeight="1">
      <c r="A123" s="272" t="s">
        <v>68</v>
      </c>
      <c r="B123" s="406" t="s">
        <v>8</v>
      </c>
      <c r="C123" s="271" t="s">
        <v>14</v>
      </c>
      <c r="D123" s="271" t="s">
        <v>12</v>
      </c>
      <c r="E123" s="271" t="s">
        <v>247</v>
      </c>
      <c r="F123" s="473" t="s">
        <v>69</v>
      </c>
      <c r="G123" s="265">
        <v>420000</v>
      </c>
    </row>
    <row r="124" spans="1:7" s="69" customFormat="1" ht="25.5">
      <c r="A124" s="268" t="s">
        <v>168</v>
      </c>
      <c r="B124" s="271" t="s">
        <v>8</v>
      </c>
      <c r="C124" s="271" t="s">
        <v>14</v>
      </c>
      <c r="D124" s="271" t="s">
        <v>12</v>
      </c>
      <c r="E124" s="271" t="s">
        <v>246</v>
      </c>
      <c r="F124" s="271"/>
      <c r="G124" s="265">
        <f>G125</f>
        <v>1000</v>
      </c>
    </row>
    <row r="125" spans="1:7" s="69" customFormat="1" ht="23.45" customHeight="1">
      <c r="A125" s="272" t="s">
        <v>68</v>
      </c>
      <c r="B125" s="406" t="s">
        <v>8</v>
      </c>
      <c r="C125" s="271" t="s">
        <v>14</v>
      </c>
      <c r="D125" s="271" t="s">
        <v>12</v>
      </c>
      <c r="E125" s="271" t="s">
        <v>246</v>
      </c>
      <c r="F125" s="473" t="s">
        <v>69</v>
      </c>
      <c r="G125" s="265">
        <v>1000</v>
      </c>
    </row>
    <row r="126" spans="1:7" s="69" customFormat="1" ht="16.5" customHeight="1">
      <c r="A126" s="268" t="s">
        <v>172</v>
      </c>
      <c r="B126" s="271" t="s">
        <v>8</v>
      </c>
      <c r="C126" s="271" t="s">
        <v>14</v>
      </c>
      <c r="D126" s="271" t="s">
        <v>12</v>
      </c>
      <c r="E126" s="271" t="s">
        <v>249</v>
      </c>
      <c r="F126" s="271"/>
      <c r="G126" s="265">
        <f>G127</f>
        <v>20000</v>
      </c>
    </row>
    <row r="127" spans="1:7" s="69" customFormat="1" ht="42.75" customHeight="1">
      <c r="A127" s="272" t="s">
        <v>68</v>
      </c>
      <c r="B127" s="406" t="s">
        <v>8</v>
      </c>
      <c r="C127" s="271" t="s">
        <v>14</v>
      </c>
      <c r="D127" s="271" t="s">
        <v>12</v>
      </c>
      <c r="E127" s="271" t="s">
        <v>249</v>
      </c>
      <c r="F127" s="473" t="s">
        <v>69</v>
      </c>
      <c r="G127" s="265">
        <v>20000</v>
      </c>
    </row>
    <row r="128" spans="1:7" s="69" customFormat="1" ht="40.9" customHeight="1">
      <c r="A128" s="466" t="s">
        <v>383</v>
      </c>
      <c r="B128" s="406" t="s">
        <v>8</v>
      </c>
      <c r="C128" s="271" t="s">
        <v>14</v>
      </c>
      <c r="D128" s="271" t="s">
        <v>12</v>
      </c>
      <c r="E128" s="271" t="s">
        <v>350</v>
      </c>
      <c r="F128" s="473"/>
      <c r="G128" s="265">
        <f>G129</f>
        <v>1000</v>
      </c>
    </row>
    <row r="129" spans="1:7" s="69" customFormat="1" ht="38.450000000000003" customHeight="1">
      <c r="A129" s="272" t="s">
        <v>352</v>
      </c>
      <c r="B129" s="406" t="s">
        <v>8</v>
      </c>
      <c r="C129" s="271" t="s">
        <v>14</v>
      </c>
      <c r="D129" s="271" t="s">
        <v>12</v>
      </c>
      <c r="E129" s="271" t="s">
        <v>351</v>
      </c>
      <c r="F129" s="473"/>
      <c r="G129" s="265">
        <f>G131</f>
        <v>1000</v>
      </c>
    </row>
    <row r="130" spans="1:7" s="69" customFormat="1" ht="31.5" customHeight="1">
      <c r="A130" s="272" t="s">
        <v>353</v>
      </c>
      <c r="B130" s="406" t="s">
        <v>8</v>
      </c>
      <c r="C130" s="271" t="s">
        <v>14</v>
      </c>
      <c r="D130" s="271" t="s">
        <v>12</v>
      </c>
      <c r="E130" s="271" t="s">
        <v>354</v>
      </c>
      <c r="F130" s="473"/>
      <c r="G130" s="265">
        <v>1000</v>
      </c>
    </row>
    <row r="131" spans="1:7" s="69" customFormat="1" ht="36.75" customHeight="1">
      <c r="A131" s="272" t="s">
        <v>68</v>
      </c>
      <c r="B131" s="406" t="s">
        <v>8</v>
      </c>
      <c r="C131" s="271" t="s">
        <v>14</v>
      </c>
      <c r="D131" s="271" t="s">
        <v>12</v>
      </c>
      <c r="E131" s="271" t="s">
        <v>354</v>
      </c>
      <c r="F131" s="473" t="s">
        <v>69</v>
      </c>
      <c r="G131" s="265">
        <v>1000</v>
      </c>
    </row>
    <row r="132" spans="1:7" s="69" customFormat="1" ht="25.5" hidden="1">
      <c r="A132" s="470" t="s">
        <v>349</v>
      </c>
      <c r="B132" s="406" t="s">
        <v>8</v>
      </c>
      <c r="C132" s="271" t="s">
        <v>14</v>
      </c>
      <c r="D132" s="271" t="s">
        <v>14</v>
      </c>
      <c r="E132" s="271" t="s">
        <v>239</v>
      </c>
      <c r="F132" s="462"/>
      <c r="G132" s="474" t="e">
        <f>SUM(G133)</f>
        <v>#REF!</v>
      </c>
    </row>
    <row r="133" spans="1:7" s="69" customFormat="1" ht="16.149999999999999" hidden="1" customHeight="1">
      <c r="A133" s="478" t="s">
        <v>198</v>
      </c>
      <c r="B133" s="406" t="s">
        <v>8</v>
      </c>
      <c r="C133" s="271" t="s">
        <v>14</v>
      </c>
      <c r="D133" s="271" t="s">
        <v>14</v>
      </c>
      <c r="E133" s="271" t="s">
        <v>240</v>
      </c>
      <c r="F133" s="271"/>
      <c r="G133" s="265" t="e">
        <f>SUM(G134)</f>
        <v>#REF!</v>
      </c>
    </row>
    <row r="134" spans="1:7" s="69" customFormat="1" ht="27" hidden="1" customHeight="1">
      <c r="A134" s="459" t="s">
        <v>99</v>
      </c>
      <c r="B134" s="406" t="s">
        <v>8</v>
      </c>
      <c r="C134" s="271" t="s">
        <v>14</v>
      </c>
      <c r="D134" s="271" t="s">
        <v>14</v>
      </c>
      <c r="E134" s="271" t="s">
        <v>250</v>
      </c>
      <c r="F134" s="271"/>
      <c r="G134" s="265" t="e">
        <f>#REF!</f>
        <v>#REF!</v>
      </c>
    </row>
    <row r="135" spans="1:7" s="69" customFormat="1" ht="16.899999999999999" customHeight="1">
      <c r="A135" s="460" t="s">
        <v>87</v>
      </c>
      <c r="B135" s="461" t="s">
        <v>8</v>
      </c>
      <c r="C135" s="462" t="s">
        <v>16</v>
      </c>
      <c r="D135" s="462"/>
      <c r="E135" s="462"/>
      <c r="F135" s="462"/>
      <c r="G135" s="463">
        <f>G136+G157</f>
        <v>4193524.5599999996</v>
      </c>
    </row>
    <row r="136" spans="1:7" s="69" customFormat="1">
      <c r="A136" s="455" t="s">
        <v>17</v>
      </c>
      <c r="B136" s="464" t="s">
        <v>8</v>
      </c>
      <c r="C136" s="457" t="s">
        <v>16</v>
      </c>
      <c r="D136" s="457" t="s">
        <v>5</v>
      </c>
      <c r="E136" s="457"/>
      <c r="F136" s="457"/>
      <c r="G136" s="465">
        <f>G142+G137</f>
        <v>2466926.36</v>
      </c>
    </row>
    <row r="137" spans="1:7" s="69" customFormat="1" ht="51">
      <c r="A137" s="466" t="s">
        <v>374</v>
      </c>
      <c r="B137" s="479" t="s">
        <v>8</v>
      </c>
      <c r="C137" s="271" t="s">
        <v>16</v>
      </c>
      <c r="D137" s="271" t="s">
        <v>5</v>
      </c>
      <c r="E137" s="271" t="s">
        <v>225</v>
      </c>
      <c r="F137" s="271"/>
      <c r="G137" s="265">
        <f>G138</f>
        <v>500</v>
      </c>
    </row>
    <row r="138" spans="1:7" s="69" customFormat="1" ht="51">
      <c r="A138" s="470" t="s">
        <v>381</v>
      </c>
      <c r="B138" s="271" t="s">
        <v>8</v>
      </c>
      <c r="C138" s="271" t="s">
        <v>16</v>
      </c>
      <c r="D138" s="271" t="s">
        <v>5</v>
      </c>
      <c r="E138" s="271" t="s">
        <v>241</v>
      </c>
      <c r="F138" s="271"/>
      <c r="G138" s="265">
        <f>G141</f>
        <v>500</v>
      </c>
    </row>
    <row r="139" spans="1:7" s="69" customFormat="1" ht="25.5">
      <c r="A139" s="475" t="s">
        <v>152</v>
      </c>
      <c r="B139" s="479" t="s">
        <v>8</v>
      </c>
      <c r="C139" s="271" t="s">
        <v>16</v>
      </c>
      <c r="D139" s="271" t="s">
        <v>5</v>
      </c>
      <c r="E139" s="271" t="s">
        <v>242</v>
      </c>
      <c r="F139" s="271"/>
      <c r="G139" s="265">
        <f>G140</f>
        <v>500</v>
      </c>
    </row>
    <row r="140" spans="1:7" s="69" customFormat="1" ht="38.25">
      <c r="A140" s="475" t="s">
        <v>154</v>
      </c>
      <c r="B140" s="479" t="s">
        <v>8</v>
      </c>
      <c r="C140" s="271" t="s">
        <v>16</v>
      </c>
      <c r="D140" s="271" t="s">
        <v>5</v>
      </c>
      <c r="E140" s="271" t="s">
        <v>243</v>
      </c>
      <c r="F140" s="271"/>
      <c r="G140" s="265">
        <f>G141</f>
        <v>500</v>
      </c>
    </row>
    <row r="141" spans="1:7" s="69" customFormat="1" ht="27" customHeight="1">
      <c r="A141" s="272" t="s">
        <v>68</v>
      </c>
      <c r="B141" s="271" t="s">
        <v>8</v>
      </c>
      <c r="C141" s="271" t="s">
        <v>16</v>
      </c>
      <c r="D141" s="271" t="s">
        <v>5</v>
      </c>
      <c r="E141" s="271" t="s">
        <v>243</v>
      </c>
      <c r="F141" s="271" t="s">
        <v>69</v>
      </c>
      <c r="G141" s="265">
        <v>500</v>
      </c>
    </row>
    <row r="142" spans="1:7" s="69" customFormat="1" ht="40.15" customHeight="1">
      <c r="A142" s="470" t="s">
        <v>384</v>
      </c>
      <c r="B142" s="479" t="s">
        <v>8</v>
      </c>
      <c r="C142" s="271" t="s">
        <v>16</v>
      </c>
      <c r="D142" s="271" t="s">
        <v>5</v>
      </c>
      <c r="E142" s="271" t="s">
        <v>251</v>
      </c>
      <c r="F142" s="271"/>
      <c r="G142" s="480">
        <f>G143+G149+G153</f>
        <v>2466426.36</v>
      </c>
    </row>
    <row r="143" spans="1:7" s="69" customFormat="1" ht="37.15" customHeight="1">
      <c r="A143" s="481" t="s">
        <v>385</v>
      </c>
      <c r="B143" s="473" t="s">
        <v>8</v>
      </c>
      <c r="C143" s="271" t="s">
        <v>16</v>
      </c>
      <c r="D143" s="271" t="s">
        <v>5</v>
      </c>
      <c r="E143" s="271" t="s">
        <v>252</v>
      </c>
      <c r="F143" s="271"/>
      <c r="G143" s="265">
        <f>G144</f>
        <v>2464426.36</v>
      </c>
    </row>
    <row r="144" spans="1:7" s="69" customFormat="1">
      <c r="A144" s="482" t="s">
        <v>176</v>
      </c>
      <c r="B144" s="473" t="s">
        <v>8</v>
      </c>
      <c r="C144" s="271" t="s">
        <v>16</v>
      </c>
      <c r="D144" s="271" t="s">
        <v>5</v>
      </c>
      <c r="E144" s="271" t="s">
        <v>253</v>
      </c>
      <c r="F144" s="271"/>
      <c r="G144" s="265">
        <f>G145</f>
        <v>2464426.36</v>
      </c>
    </row>
    <row r="145" spans="1:7" s="69" customFormat="1" ht="25.5">
      <c r="A145" s="483" t="s">
        <v>88</v>
      </c>
      <c r="B145" s="271" t="s">
        <v>8</v>
      </c>
      <c r="C145" s="271" t="s">
        <v>16</v>
      </c>
      <c r="D145" s="271" t="s">
        <v>5</v>
      </c>
      <c r="E145" s="271" t="s">
        <v>254</v>
      </c>
      <c r="F145" s="271"/>
      <c r="G145" s="480">
        <f>G146+G147+G148</f>
        <v>2464426.36</v>
      </c>
    </row>
    <row r="146" spans="1:7" s="69" customFormat="1" ht="24.75" customHeight="1">
      <c r="A146" s="272" t="s">
        <v>95</v>
      </c>
      <c r="B146" s="479" t="s">
        <v>8</v>
      </c>
      <c r="C146" s="271" t="s">
        <v>16</v>
      </c>
      <c r="D146" s="271" t="s">
        <v>5</v>
      </c>
      <c r="E146" s="271" t="s">
        <v>254</v>
      </c>
      <c r="F146" s="271" t="s">
        <v>93</v>
      </c>
      <c r="G146" s="265">
        <v>2015587.66</v>
      </c>
    </row>
    <row r="147" spans="1:7" s="69" customFormat="1" ht="45" customHeight="1">
      <c r="A147" s="272" t="s">
        <v>68</v>
      </c>
      <c r="B147" s="479" t="s">
        <v>8</v>
      </c>
      <c r="C147" s="271" t="s">
        <v>16</v>
      </c>
      <c r="D147" s="271" t="s">
        <v>5</v>
      </c>
      <c r="E147" s="271" t="s">
        <v>254</v>
      </c>
      <c r="F147" s="271" t="s">
        <v>69</v>
      </c>
      <c r="G147" s="265">
        <v>437838.7</v>
      </c>
    </row>
    <row r="148" spans="1:7" s="69" customFormat="1">
      <c r="A148" s="273" t="s">
        <v>70</v>
      </c>
      <c r="B148" s="479" t="s">
        <v>8</v>
      </c>
      <c r="C148" s="271" t="s">
        <v>16</v>
      </c>
      <c r="D148" s="271" t="s">
        <v>5</v>
      </c>
      <c r="E148" s="271" t="s">
        <v>254</v>
      </c>
      <c r="F148" s="271" t="s">
        <v>71</v>
      </c>
      <c r="G148" s="265">
        <v>11000</v>
      </c>
    </row>
    <row r="149" spans="1:7" s="69" customFormat="1" ht="25.5">
      <c r="A149" s="484" t="s">
        <v>386</v>
      </c>
      <c r="B149" s="473" t="s">
        <v>8</v>
      </c>
      <c r="C149" s="271" t="s">
        <v>16</v>
      </c>
      <c r="D149" s="271" t="s">
        <v>5</v>
      </c>
      <c r="E149" s="271" t="s">
        <v>258</v>
      </c>
      <c r="F149" s="271"/>
      <c r="G149" s="265">
        <f>G150</f>
        <v>1000</v>
      </c>
    </row>
    <row r="150" spans="1:7" s="69" customFormat="1" ht="25.5">
      <c r="A150" s="268" t="s">
        <v>186</v>
      </c>
      <c r="B150" s="473" t="s">
        <v>8</v>
      </c>
      <c r="C150" s="271" t="s">
        <v>16</v>
      </c>
      <c r="D150" s="271" t="s">
        <v>5</v>
      </c>
      <c r="E150" s="271" t="s">
        <v>259</v>
      </c>
      <c r="F150" s="271"/>
      <c r="G150" s="265">
        <f>G151</f>
        <v>1000</v>
      </c>
    </row>
    <row r="151" spans="1:7" s="69" customFormat="1" ht="25.5">
      <c r="A151" s="269" t="s">
        <v>94</v>
      </c>
      <c r="B151" s="271" t="s">
        <v>8</v>
      </c>
      <c r="C151" s="271" t="s">
        <v>16</v>
      </c>
      <c r="D151" s="271" t="s">
        <v>5</v>
      </c>
      <c r="E151" s="271" t="s">
        <v>260</v>
      </c>
      <c r="F151" s="271"/>
      <c r="G151" s="265">
        <f>G152</f>
        <v>1000</v>
      </c>
    </row>
    <row r="152" spans="1:7" s="69" customFormat="1" ht="26.1" customHeight="1">
      <c r="A152" s="272" t="s">
        <v>68</v>
      </c>
      <c r="B152" s="479" t="s">
        <v>8</v>
      </c>
      <c r="C152" s="271" t="s">
        <v>16</v>
      </c>
      <c r="D152" s="271" t="s">
        <v>5</v>
      </c>
      <c r="E152" s="271" t="s">
        <v>260</v>
      </c>
      <c r="F152" s="271" t="s">
        <v>69</v>
      </c>
      <c r="G152" s="265">
        <v>1000</v>
      </c>
    </row>
    <row r="153" spans="1:7" s="69" customFormat="1">
      <c r="A153" s="485" t="s">
        <v>387</v>
      </c>
      <c r="B153" s="473" t="s">
        <v>8</v>
      </c>
      <c r="C153" s="271" t="s">
        <v>16</v>
      </c>
      <c r="D153" s="271" t="s">
        <v>5</v>
      </c>
      <c r="E153" s="271" t="s">
        <v>263</v>
      </c>
      <c r="F153" s="271"/>
      <c r="G153" s="265">
        <f>G154</f>
        <v>1000</v>
      </c>
    </row>
    <row r="154" spans="1:7" s="69" customFormat="1" ht="26.45" customHeight="1">
      <c r="A154" s="268" t="s">
        <v>190</v>
      </c>
      <c r="B154" s="473" t="s">
        <v>8</v>
      </c>
      <c r="C154" s="271" t="s">
        <v>16</v>
      </c>
      <c r="D154" s="271" t="s">
        <v>5</v>
      </c>
      <c r="E154" s="271" t="s">
        <v>261</v>
      </c>
      <c r="F154" s="271"/>
      <c r="G154" s="265">
        <f>G155</f>
        <v>1000</v>
      </c>
    </row>
    <row r="155" spans="1:7" s="69" customFormat="1" ht="12.95" customHeight="1">
      <c r="A155" s="270" t="s">
        <v>192</v>
      </c>
      <c r="B155" s="271" t="s">
        <v>8</v>
      </c>
      <c r="C155" s="271" t="s">
        <v>16</v>
      </c>
      <c r="D155" s="271" t="s">
        <v>5</v>
      </c>
      <c r="E155" s="271" t="s">
        <v>262</v>
      </c>
      <c r="F155" s="271"/>
      <c r="G155" s="265">
        <f>G156</f>
        <v>1000</v>
      </c>
    </row>
    <row r="156" spans="1:7" s="69" customFormat="1" ht="25.5" customHeight="1">
      <c r="A156" s="272" t="s">
        <v>68</v>
      </c>
      <c r="B156" s="479" t="s">
        <v>8</v>
      </c>
      <c r="C156" s="271" t="s">
        <v>16</v>
      </c>
      <c r="D156" s="271" t="s">
        <v>5</v>
      </c>
      <c r="E156" s="271" t="s">
        <v>262</v>
      </c>
      <c r="F156" s="271" t="s">
        <v>69</v>
      </c>
      <c r="G156" s="265">
        <v>1000</v>
      </c>
    </row>
    <row r="157" spans="1:7" s="69" customFormat="1" ht="25.5">
      <c r="A157" s="460" t="s">
        <v>89</v>
      </c>
      <c r="B157" s="467" t="s">
        <v>8</v>
      </c>
      <c r="C157" s="462" t="s">
        <v>16</v>
      </c>
      <c r="D157" s="462" t="s">
        <v>7</v>
      </c>
      <c r="E157" s="462"/>
      <c r="F157" s="462"/>
      <c r="G157" s="463">
        <f>G159</f>
        <v>1726598.2</v>
      </c>
    </row>
    <row r="158" spans="1:7" s="69" customFormat="1" ht="41.45" customHeight="1">
      <c r="A158" s="470" t="s">
        <v>384</v>
      </c>
      <c r="B158" s="473" t="s">
        <v>8</v>
      </c>
      <c r="C158" s="271" t="s">
        <v>16</v>
      </c>
      <c r="D158" s="271" t="s">
        <v>7</v>
      </c>
      <c r="E158" s="271" t="s">
        <v>251</v>
      </c>
      <c r="F158" s="462"/>
      <c r="G158" s="265">
        <f>G159</f>
        <v>1726598.2</v>
      </c>
    </row>
    <row r="159" spans="1:7" s="69" customFormat="1" ht="40.15" customHeight="1">
      <c r="A159" s="481" t="s">
        <v>385</v>
      </c>
      <c r="B159" s="473" t="s">
        <v>8</v>
      </c>
      <c r="C159" s="271" t="s">
        <v>16</v>
      </c>
      <c r="D159" s="271" t="s">
        <v>7</v>
      </c>
      <c r="E159" s="271" t="s">
        <v>252</v>
      </c>
      <c r="F159" s="271"/>
      <c r="G159" s="265">
        <f>G161</f>
        <v>1726598.2</v>
      </c>
    </row>
    <row r="160" spans="1:7" s="69" customFormat="1" ht="12.6" customHeight="1">
      <c r="A160" s="482" t="s">
        <v>176</v>
      </c>
      <c r="B160" s="473" t="s">
        <v>8</v>
      </c>
      <c r="C160" s="271" t="s">
        <v>16</v>
      </c>
      <c r="D160" s="271" t="s">
        <v>7</v>
      </c>
      <c r="E160" s="271" t="s">
        <v>253</v>
      </c>
      <c r="F160" s="271"/>
      <c r="G160" s="265">
        <f>G161</f>
        <v>1726598.2</v>
      </c>
    </row>
    <row r="161" spans="1:7" s="69" customFormat="1" ht="38.25">
      <c r="A161" s="475" t="s">
        <v>314</v>
      </c>
      <c r="B161" s="479" t="s">
        <v>8</v>
      </c>
      <c r="C161" s="271" t="s">
        <v>16</v>
      </c>
      <c r="D161" s="271" t="s">
        <v>7</v>
      </c>
      <c r="E161" s="271" t="s">
        <v>257</v>
      </c>
      <c r="F161" s="271"/>
      <c r="G161" s="265">
        <f>G163+G162</f>
        <v>1726598.2</v>
      </c>
    </row>
    <row r="162" spans="1:7" s="69" customFormat="1" ht="27.75" customHeight="1">
      <c r="A162" s="475" t="s">
        <v>65</v>
      </c>
      <c r="B162" s="271" t="s">
        <v>8</v>
      </c>
      <c r="C162" s="271" t="s">
        <v>16</v>
      </c>
      <c r="D162" s="271" t="s">
        <v>7</v>
      </c>
      <c r="E162" s="271" t="s">
        <v>257</v>
      </c>
      <c r="F162" s="271" t="s">
        <v>66</v>
      </c>
      <c r="G162" s="265">
        <v>1541598.2</v>
      </c>
    </row>
    <row r="163" spans="1:7" s="69" customFormat="1" ht="27.75" customHeight="1">
      <c r="A163" s="475" t="s">
        <v>68</v>
      </c>
      <c r="B163" s="271" t="s">
        <v>8</v>
      </c>
      <c r="C163" s="271" t="s">
        <v>16</v>
      </c>
      <c r="D163" s="271" t="s">
        <v>7</v>
      </c>
      <c r="E163" s="271" t="s">
        <v>257</v>
      </c>
      <c r="F163" s="271" t="s">
        <v>69</v>
      </c>
      <c r="G163" s="265">
        <v>185000</v>
      </c>
    </row>
    <row r="164" spans="1:7" s="69" customFormat="1">
      <c r="A164" s="460" t="s">
        <v>18</v>
      </c>
      <c r="B164" s="461" t="s">
        <v>8</v>
      </c>
      <c r="C164" s="462" t="s">
        <v>13</v>
      </c>
      <c r="D164" s="462"/>
      <c r="E164" s="462"/>
      <c r="F164" s="462"/>
      <c r="G164" s="463">
        <f>G165+G170</f>
        <v>465612.4</v>
      </c>
    </row>
    <row r="165" spans="1:7" s="69" customFormat="1">
      <c r="A165" s="486" t="s">
        <v>52</v>
      </c>
      <c r="B165" s="464" t="s">
        <v>8</v>
      </c>
      <c r="C165" s="457" t="s">
        <v>13</v>
      </c>
      <c r="D165" s="457" t="s">
        <v>5</v>
      </c>
      <c r="E165" s="457"/>
      <c r="F165" s="457"/>
      <c r="G165" s="465">
        <f>G166</f>
        <v>434612.4</v>
      </c>
    </row>
    <row r="166" spans="1:7" s="69" customFormat="1" ht="38.25">
      <c r="A166" s="270" t="s">
        <v>443</v>
      </c>
      <c r="B166" s="406" t="s">
        <v>8</v>
      </c>
      <c r="C166" s="271" t="s">
        <v>13</v>
      </c>
      <c r="D166" s="271" t="s">
        <v>5</v>
      </c>
      <c r="E166" s="271" t="s">
        <v>444</v>
      </c>
      <c r="F166" s="271"/>
      <c r="G166" s="265">
        <f>G167</f>
        <v>434612.4</v>
      </c>
    </row>
    <row r="167" spans="1:7" s="69" customFormat="1" ht="25.5">
      <c r="A167" s="272" t="s">
        <v>445</v>
      </c>
      <c r="B167" s="406" t="s">
        <v>8</v>
      </c>
      <c r="C167" s="271" t="s">
        <v>13</v>
      </c>
      <c r="D167" s="271" t="s">
        <v>5</v>
      </c>
      <c r="E167" s="271" t="s">
        <v>446</v>
      </c>
      <c r="F167" s="462"/>
      <c r="G167" s="402">
        <f>G168</f>
        <v>434612.4</v>
      </c>
    </row>
    <row r="168" spans="1:7" s="69" customFormat="1" ht="15.75" customHeight="1">
      <c r="A168" s="487" t="s">
        <v>81</v>
      </c>
      <c r="B168" s="406" t="s">
        <v>8</v>
      </c>
      <c r="C168" s="488" t="s">
        <v>13</v>
      </c>
      <c r="D168" s="488" t="s">
        <v>5</v>
      </c>
      <c r="E168" s="488" t="s">
        <v>447</v>
      </c>
      <c r="F168" s="457"/>
      <c r="G168" s="472">
        <f>G169</f>
        <v>434612.4</v>
      </c>
    </row>
    <row r="169" spans="1:7" s="69" customFormat="1" ht="27.75" customHeight="1">
      <c r="A169" s="489" t="s">
        <v>82</v>
      </c>
      <c r="B169" s="271" t="s">
        <v>8</v>
      </c>
      <c r="C169" s="488" t="s">
        <v>13</v>
      </c>
      <c r="D169" s="488" t="s">
        <v>5</v>
      </c>
      <c r="E169" s="488" t="s">
        <v>447</v>
      </c>
      <c r="F169" s="488" t="s">
        <v>83</v>
      </c>
      <c r="G169" s="472">
        <v>434612.4</v>
      </c>
    </row>
    <row r="170" spans="1:7" s="69" customFormat="1" ht="18.75" customHeight="1">
      <c r="A170" s="490" t="s">
        <v>318</v>
      </c>
      <c r="B170" s="406" t="s">
        <v>8</v>
      </c>
      <c r="C170" s="488" t="s">
        <v>13</v>
      </c>
      <c r="D170" s="488" t="s">
        <v>12</v>
      </c>
      <c r="E170" s="488"/>
      <c r="F170" s="488"/>
      <c r="G170" s="472">
        <f>G171</f>
        <v>31000</v>
      </c>
    </row>
    <row r="171" spans="1:7" s="69" customFormat="1" ht="37.5" customHeight="1">
      <c r="A171" s="268" t="s">
        <v>443</v>
      </c>
      <c r="B171" s="406" t="s">
        <v>8</v>
      </c>
      <c r="C171" s="488" t="s">
        <v>13</v>
      </c>
      <c r="D171" s="488" t="s">
        <v>12</v>
      </c>
      <c r="E171" s="488" t="s">
        <v>444</v>
      </c>
      <c r="F171" s="488"/>
      <c r="G171" s="472">
        <f>G174+G176</f>
        <v>31000</v>
      </c>
    </row>
    <row r="172" spans="1:7" s="69" customFormat="1" ht="27.75" customHeight="1">
      <c r="A172" s="490" t="s">
        <v>448</v>
      </c>
      <c r="B172" s="406" t="s">
        <v>8</v>
      </c>
      <c r="C172" s="488" t="s">
        <v>13</v>
      </c>
      <c r="D172" s="488" t="s">
        <v>12</v>
      </c>
      <c r="E172" s="488" t="s">
        <v>449</v>
      </c>
      <c r="F172" s="488"/>
      <c r="G172" s="472">
        <v>1000</v>
      </c>
    </row>
    <row r="173" spans="1:7" s="69" customFormat="1" ht="27.75" customHeight="1">
      <c r="A173" s="490" t="s">
        <v>450</v>
      </c>
      <c r="B173" s="406" t="s">
        <v>8</v>
      </c>
      <c r="C173" s="488" t="s">
        <v>13</v>
      </c>
      <c r="D173" s="488" t="s">
        <v>12</v>
      </c>
      <c r="E173" s="488" t="s">
        <v>451</v>
      </c>
      <c r="F173" s="488"/>
      <c r="G173" s="472">
        <f>G174</f>
        <v>1000</v>
      </c>
    </row>
    <row r="174" spans="1:7" s="69" customFormat="1" ht="27.75" customHeight="1">
      <c r="A174" s="490" t="s">
        <v>452</v>
      </c>
      <c r="B174" s="406" t="s">
        <v>8</v>
      </c>
      <c r="C174" s="488" t="s">
        <v>13</v>
      </c>
      <c r="D174" s="488" t="s">
        <v>12</v>
      </c>
      <c r="E174" s="488" t="s">
        <v>451</v>
      </c>
      <c r="F174" s="488" t="s">
        <v>453</v>
      </c>
      <c r="G174" s="472">
        <v>1000</v>
      </c>
    </row>
    <row r="175" spans="1:7" s="69" customFormat="1" ht="63.6" customHeight="1">
      <c r="A175" s="490" t="s">
        <v>406</v>
      </c>
      <c r="B175" s="406" t="s">
        <v>8</v>
      </c>
      <c r="C175" s="488" t="s">
        <v>13</v>
      </c>
      <c r="D175" s="488" t="s">
        <v>12</v>
      </c>
      <c r="E175" s="488" t="s">
        <v>454</v>
      </c>
      <c r="F175" s="488"/>
      <c r="G175" s="472">
        <f>G176</f>
        <v>30000</v>
      </c>
    </row>
    <row r="176" spans="1:7" s="69" customFormat="1" ht="27.6" customHeight="1">
      <c r="A176" s="490" t="s">
        <v>179</v>
      </c>
      <c r="B176" s="406" t="s">
        <v>8</v>
      </c>
      <c r="C176" s="488" t="s">
        <v>13</v>
      </c>
      <c r="D176" s="488" t="s">
        <v>12</v>
      </c>
      <c r="E176" s="488" t="s">
        <v>454</v>
      </c>
      <c r="F176" s="488" t="s">
        <v>93</v>
      </c>
      <c r="G176" s="472">
        <v>30000</v>
      </c>
    </row>
    <row r="177" spans="1:7" s="69" customFormat="1">
      <c r="A177" s="491" t="s">
        <v>90</v>
      </c>
      <c r="B177" s="461" t="s">
        <v>8</v>
      </c>
      <c r="C177" s="462" t="s">
        <v>41</v>
      </c>
      <c r="D177" s="462"/>
      <c r="E177" s="462"/>
      <c r="F177" s="462"/>
      <c r="G177" s="463">
        <f>SUM(G178)</f>
        <v>1000</v>
      </c>
    </row>
    <row r="178" spans="1:7" s="69" customFormat="1">
      <c r="A178" s="460" t="s">
        <v>56</v>
      </c>
      <c r="B178" s="461" t="s">
        <v>8</v>
      </c>
      <c r="C178" s="462" t="s">
        <v>41</v>
      </c>
      <c r="D178" s="462" t="s">
        <v>5</v>
      </c>
      <c r="E178" s="462"/>
      <c r="F178" s="462"/>
      <c r="G178" s="402">
        <f>G179</f>
        <v>1000</v>
      </c>
    </row>
    <row r="179" spans="1:7" s="69" customFormat="1" ht="41.45" customHeight="1">
      <c r="A179" s="470" t="s">
        <v>384</v>
      </c>
      <c r="B179" s="473" t="s">
        <v>8</v>
      </c>
      <c r="C179" s="271" t="s">
        <v>41</v>
      </c>
      <c r="D179" s="271" t="s">
        <v>5</v>
      </c>
      <c r="E179" s="271" t="s">
        <v>251</v>
      </c>
      <c r="F179" s="462"/>
      <c r="G179" s="265">
        <f>G180</f>
        <v>1000</v>
      </c>
    </row>
    <row r="180" spans="1:7" s="69" customFormat="1" ht="25.5">
      <c r="A180" s="492" t="s">
        <v>388</v>
      </c>
      <c r="B180" s="473" t="s">
        <v>8</v>
      </c>
      <c r="C180" s="271" t="s">
        <v>41</v>
      </c>
      <c r="D180" s="271" t="s">
        <v>5</v>
      </c>
      <c r="E180" s="271" t="s">
        <v>264</v>
      </c>
      <c r="F180" s="271"/>
      <c r="G180" s="265">
        <f>G181</f>
        <v>1000</v>
      </c>
    </row>
    <row r="181" spans="1:7" s="69" customFormat="1" ht="25.5">
      <c r="A181" s="268" t="s">
        <v>195</v>
      </c>
      <c r="B181" s="473" t="s">
        <v>8</v>
      </c>
      <c r="C181" s="271" t="s">
        <v>41</v>
      </c>
      <c r="D181" s="271" t="s">
        <v>5</v>
      </c>
      <c r="E181" s="271" t="s">
        <v>265</v>
      </c>
      <c r="F181" s="271"/>
      <c r="G181" s="265">
        <f>G182</f>
        <v>1000</v>
      </c>
    </row>
    <row r="182" spans="1:7" s="69" customFormat="1" ht="16.149999999999999" customHeight="1">
      <c r="A182" s="268" t="s">
        <v>91</v>
      </c>
      <c r="B182" s="271" t="s">
        <v>8</v>
      </c>
      <c r="C182" s="271" t="s">
        <v>41</v>
      </c>
      <c r="D182" s="271" t="s">
        <v>5</v>
      </c>
      <c r="E182" s="271" t="s">
        <v>266</v>
      </c>
      <c r="F182" s="271"/>
      <c r="G182" s="265">
        <f>G183</f>
        <v>1000</v>
      </c>
    </row>
    <row r="183" spans="1:7" s="69" customFormat="1" ht="24.6" customHeight="1">
      <c r="A183" s="272" t="s">
        <v>68</v>
      </c>
      <c r="B183" s="271" t="s">
        <v>8</v>
      </c>
      <c r="C183" s="271" t="s">
        <v>41</v>
      </c>
      <c r="D183" s="271" t="s">
        <v>5</v>
      </c>
      <c r="E183" s="271" t="s">
        <v>266</v>
      </c>
      <c r="F183" s="271" t="s">
        <v>69</v>
      </c>
      <c r="G183" s="265">
        <v>1000</v>
      </c>
    </row>
    <row r="184" spans="1:7">
      <c r="A184" s="493"/>
      <c r="B184" s="494"/>
      <c r="C184" s="494"/>
      <c r="D184" s="494"/>
      <c r="E184" s="494"/>
      <c r="F184" s="493"/>
      <c r="G184" s="493"/>
    </row>
    <row r="185" spans="1:7">
      <c r="A185" s="493"/>
      <c r="B185" s="494"/>
      <c r="C185" s="494"/>
      <c r="D185" s="494"/>
      <c r="E185" s="494"/>
      <c r="F185" s="493"/>
      <c r="G185" s="493"/>
    </row>
  </sheetData>
  <mergeCells count="14">
    <mergeCell ref="B7:G7"/>
    <mergeCell ref="A15:G15"/>
    <mergeCell ref="B1:G1"/>
    <mergeCell ref="B2:G2"/>
    <mergeCell ref="A3:G3"/>
    <mergeCell ref="B4:G4"/>
    <mergeCell ref="B8:G8"/>
    <mergeCell ref="A10:G10"/>
    <mergeCell ref="A11:G11"/>
    <mergeCell ref="A12:G12"/>
    <mergeCell ref="A13:G13"/>
    <mergeCell ref="A14:G14"/>
    <mergeCell ref="B5:G5"/>
    <mergeCell ref="B6:G6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98"/>
  <sheetViews>
    <sheetView view="pageBreakPreview" topLeftCell="A2" zoomScale="140" zoomScaleSheetLayoutView="140" workbookViewId="0">
      <selection activeCell="H86" sqref="H86"/>
    </sheetView>
  </sheetViews>
  <sheetFormatPr defaultColWidth="9.140625" defaultRowHeight="12.75"/>
  <cols>
    <col min="1" max="1" width="36.5703125" style="1" customWidth="1"/>
    <col min="2" max="2" width="6.42578125" style="15" customWidth="1"/>
    <col min="3" max="3" width="6.5703125" style="15" customWidth="1"/>
    <col min="4" max="4" width="4.5703125" style="15" customWidth="1"/>
    <col min="5" max="5" width="11.5703125" style="15" customWidth="1"/>
    <col min="6" max="6" width="5.140625" style="1" customWidth="1"/>
    <col min="7" max="10" width="12.42578125" style="1" customWidth="1"/>
    <col min="11" max="16384" width="9.140625" style="1"/>
  </cols>
  <sheetData>
    <row r="1" spans="1:10">
      <c r="A1" s="5"/>
      <c r="B1" s="5" t="s">
        <v>299</v>
      </c>
      <c r="C1" s="5"/>
      <c r="D1" s="5"/>
      <c r="E1" s="5"/>
      <c r="F1" s="5"/>
      <c r="G1" s="5"/>
      <c r="H1" s="5"/>
      <c r="I1" s="5"/>
      <c r="J1" s="5"/>
    </row>
    <row r="2" spans="1:10">
      <c r="A2" s="6"/>
      <c r="B2" s="545" t="s">
        <v>512</v>
      </c>
      <c r="C2" s="545"/>
      <c r="D2" s="545"/>
      <c r="E2" s="545"/>
      <c r="F2" s="545"/>
      <c r="G2" s="545"/>
      <c r="H2" s="545"/>
      <c r="I2" s="6"/>
      <c r="J2" s="6"/>
    </row>
    <row r="3" spans="1:10">
      <c r="A3" s="545" t="s">
        <v>50</v>
      </c>
      <c r="B3" s="545"/>
      <c r="C3" s="545"/>
      <c r="D3" s="545"/>
      <c r="E3" s="545"/>
      <c r="F3" s="545"/>
      <c r="G3" s="545"/>
      <c r="H3" s="545"/>
      <c r="I3" s="5"/>
      <c r="J3" s="5"/>
    </row>
    <row r="4" spans="1:10">
      <c r="A4" s="5"/>
      <c r="B4" s="545" t="s">
        <v>44</v>
      </c>
      <c r="C4" s="545"/>
      <c r="D4" s="545"/>
      <c r="E4" s="545"/>
      <c r="F4" s="545"/>
      <c r="G4" s="545"/>
      <c r="H4" s="545"/>
      <c r="I4" s="5"/>
      <c r="J4" s="5"/>
    </row>
    <row r="5" spans="1:10">
      <c r="A5" s="5"/>
      <c r="B5" s="397"/>
      <c r="C5" s="545" t="s">
        <v>311</v>
      </c>
      <c r="D5" s="545"/>
      <c r="E5" s="545"/>
      <c r="F5" s="545"/>
      <c r="G5" s="545"/>
      <c r="H5" s="545"/>
      <c r="I5" s="5"/>
      <c r="J5" s="5"/>
    </row>
    <row r="6" spans="1:10">
      <c r="A6" s="5"/>
      <c r="B6" s="397"/>
      <c r="C6" s="545" t="s">
        <v>124</v>
      </c>
      <c r="D6" s="545"/>
      <c r="E6" s="545"/>
      <c r="F6" s="545"/>
      <c r="G6" s="545"/>
      <c r="H6" s="545"/>
      <c r="I6" s="5"/>
      <c r="J6" s="5"/>
    </row>
    <row r="7" spans="1:10">
      <c r="A7" s="5"/>
      <c r="B7" s="6"/>
      <c r="C7" s="538" t="s">
        <v>476</v>
      </c>
      <c r="D7" s="538"/>
      <c r="E7" s="538"/>
      <c r="F7" s="538"/>
      <c r="G7" s="538"/>
      <c r="H7" s="538"/>
      <c r="I7" s="5"/>
      <c r="J7" s="5"/>
    </row>
    <row r="8" spans="1:10">
      <c r="A8" s="5"/>
      <c r="B8" s="538" t="s">
        <v>520</v>
      </c>
      <c r="C8" s="538"/>
      <c r="D8" s="538"/>
      <c r="E8" s="538"/>
      <c r="F8" s="538"/>
      <c r="G8" s="538"/>
      <c r="H8" s="538"/>
      <c r="I8" s="5"/>
      <c r="J8" s="5"/>
    </row>
    <row r="9" spans="1:10" hidden="1">
      <c r="A9" s="2"/>
    </row>
    <row r="10" spans="1:10">
      <c r="A10" s="2"/>
    </row>
    <row r="11" spans="1:10">
      <c r="A11" s="546" t="s">
        <v>53</v>
      </c>
      <c r="B11" s="546"/>
      <c r="C11" s="546"/>
      <c r="D11" s="546"/>
      <c r="E11" s="546"/>
      <c r="F11" s="546"/>
      <c r="G11" s="546"/>
      <c r="H11" s="546"/>
    </row>
    <row r="12" spans="1:10">
      <c r="A12" s="546" t="s">
        <v>487</v>
      </c>
      <c r="B12" s="546"/>
      <c r="C12" s="546"/>
      <c r="D12" s="546"/>
      <c r="E12" s="546"/>
      <c r="F12" s="546"/>
      <c r="G12" s="546"/>
      <c r="H12" s="546"/>
    </row>
    <row r="13" spans="1:10" ht="1.5" hidden="1" customHeight="1">
      <c r="A13" s="546"/>
      <c r="B13" s="546"/>
      <c r="C13" s="546"/>
      <c r="D13" s="546"/>
      <c r="E13" s="546"/>
      <c r="F13" s="546"/>
      <c r="G13" s="546"/>
      <c r="H13" s="546"/>
    </row>
    <row r="14" spans="1:10" hidden="1">
      <c r="A14" s="546"/>
      <c r="B14" s="546"/>
      <c r="C14" s="546"/>
      <c r="D14" s="546"/>
      <c r="E14" s="546"/>
      <c r="F14" s="546"/>
      <c r="G14" s="546"/>
      <c r="H14" s="546"/>
    </row>
    <row r="15" spans="1:10" hidden="1">
      <c r="A15" s="544"/>
      <c r="B15" s="544"/>
      <c r="C15" s="544"/>
      <c r="D15" s="544"/>
      <c r="E15" s="544"/>
      <c r="F15" s="544"/>
      <c r="G15" s="544"/>
      <c r="H15" s="544"/>
    </row>
    <row r="16" spans="1:10" ht="13.5" thickBot="1">
      <c r="A16" s="396"/>
      <c r="B16" s="396"/>
      <c r="C16" s="396"/>
      <c r="D16" s="396"/>
      <c r="E16" s="396"/>
      <c r="F16" s="396"/>
      <c r="G16" s="396"/>
      <c r="H16" s="396"/>
    </row>
    <row r="17" spans="1:8" s="69" customFormat="1" ht="26.25" thickBot="1">
      <c r="A17" s="216" t="s">
        <v>0</v>
      </c>
      <c r="B17" s="217"/>
      <c r="C17" s="218" t="s">
        <v>1</v>
      </c>
      <c r="D17" s="218" t="s">
        <v>2</v>
      </c>
      <c r="E17" s="218" t="s">
        <v>63</v>
      </c>
      <c r="F17" s="218" t="s">
        <v>3</v>
      </c>
      <c r="G17" s="219" t="s">
        <v>432</v>
      </c>
      <c r="H17" s="219" t="s">
        <v>488</v>
      </c>
    </row>
    <row r="18" spans="1:8" s="69" customFormat="1" ht="39" thickBot="1">
      <c r="A18" s="275" t="s">
        <v>477</v>
      </c>
      <c r="B18" s="220"/>
      <c r="C18" s="221"/>
      <c r="D18" s="221"/>
      <c r="E18" s="221"/>
      <c r="F18" s="221"/>
      <c r="G18" s="257">
        <f>G19+G51+G58+G91+G103+G131+G164+G177</f>
        <v>11977986</v>
      </c>
      <c r="H18" s="257">
        <f>H19+H51+H58+H91+H103+H131+H164+H177</f>
        <v>7669364</v>
      </c>
    </row>
    <row r="19" spans="1:8" s="69" customFormat="1" ht="12" customHeight="1">
      <c r="A19" s="70" t="s">
        <v>4</v>
      </c>
      <c r="B19" s="71" t="s">
        <v>8</v>
      </c>
      <c r="C19" s="72" t="s">
        <v>5</v>
      </c>
      <c r="D19" s="72"/>
      <c r="E19" s="72"/>
      <c r="F19" s="72"/>
      <c r="G19" s="258">
        <f>G20+G25+G38+G34</f>
        <v>2580076.15</v>
      </c>
      <c r="H19" s="258">
        <f>H20+H25+H38+H34</f>
        <v>2376402.1199999996</v>
      </c>
    </row>
    <row r="20" spans="1:8" s="69" customFormat="1" ht="51.75" customHeight="1">
      <c r="A20" s="73" t="s">
        <v>72</v>
      </c>
      <c r="B20" s="74" t="s">
        <v>8</v>
      </c>
      <c r="C20" s="74" t="s">
        <v>5</v>
      </c>
      <c r="D20" s="75" t="s">
        <v>6</v>
      </c>
      <c r="E20" s="75"/>
      <c r="F20" s="75"/>
      <c r="G20" s="174">
        <f t="shared" ref="G20:H23" si="0">G21</f>
        <v>824424.62</v>
      </c>
      <c r="H20" s="174">
        <f t="shared" si="0"/>
        <v>824424.62</v>
      </c>
    </row>
    <row r="21" spans="1:8" s="69" customFormat="1" ht="63.75">
      <c r="A21" s="76" t="s">
        <v>64</v>
      </c>
      <c r="B21" s="77" t="s">
        <v>8</v>
      </c>
      <c r="C21" s="78" t="s">
        <v>5</v>
      </c>
      <c r="D21" s="78" t="s">
        <v>6</v>
      </c>
      <c r="E21" s="79" t="s">
        <v>212</v>
      </c>
      <c r="F21" s="79"/>
      <c r="G21" s="91">
        <f t="shared" si="0"/>
        <v>824424.62</v>
      </c>
      <c r="H21" s="91">
        <f t="shared" si="0"/>
        <v>824424.62</v>
      </c>
    </row>
    <row r="22" spans="1:8" s="69" customFormat="1" ht="25.5">
      <c r="A22" s="76" t="s">
        <v>73</v>
      </c>
      <c r="B22" s="78" t="s">
        <v>8</v>
      </c>
      <c r="C22" s="78" t="s">
        <v>5</v>
      </c>
      <c r="D22" s="79" t="s">
        <v>6</v>
      </c>
      <c r="E22" s="79" t="s">
        <v>213</v>
      </c>
      <c r="F22" s="79"/>
      <c r="G22" s="91">
        <f t="shared" si="0"/>
        <v>824424.62</v>
      </c>
      <c r="H22" s="91">
        <f t="shared" si="0"/>
        <v>824424.62</v>
      </c>
    </row>
    <row r="23" spans="1:8" s="69" customFormat="1">
      <c r="A23" s="76" t="s">
        <v>19</v>
      </c>
      <c r="B23" s="78" t="s">
        <v>8</v>
      </c>
      <c r="C23" s="78" t="s">
        <v>5</v>
      </c>
      <c r="D23" s="78" t="s">
        <v>6</v>
      </c>
      <c r="E23" s="79" t="s">
        <v>213</v>
      </c>
      <c r="F23" s="79"/>
      <c r="G23" s="91">
        <f t="shared" si="0"/>
        <v>824424.62</v>
      </c>
      <c r="H23" s="91">
        <f t="shared" si="0"/>
        <v>824424.62</v>
      </c>
    </row>
    <row r="24" spans="1:8" s="69" customFormat="1" ht="28.15" customHeight="1">
      <c r="A24" s="76" t="s">
        <v>65</v>
      </c>
      <c r="B24" s="78" t="s">
        <v>8</v>
      </c>
      <c r="C24" s="78" t="s">
        <v>5</v>
      </c>
      <c r="D24" s="78" t="s">
        <v>6</v>
      </c>
      <c r="E24" s="79" t="s">
        <v>213</v>
      </c>
      <c r="F24" s="79" t="s">
        <v>66</v>
      </c>
      <c r="G24" s="91">
        <v>824424.62</v>
      </c>
      <c r="H24" s="91">
        <v>824424.62</v>
      </c>
    </row>
    <row r="25" spans="1:8" s="69" customFormat="1" ht="66.95" customHeight="1">
      <c r="A25" s="73" t="s">
        <v>74</v>
      </c>
      <c r="B25" s="80" t="s">
        <v>8</v>
      </c>
      <c r="C25" s="74" t="s">
        <v>5</v>
      </c>
      <c r="D25" s="74" t="s">
        <v>7</v>
      </c>
      <c r="E25" s="74"/>
      <c r="F25" s="74"/>
      <c r="G25" s="174">
        <f>G26</f>
        <v>1734651.5299999998</v>
      </c>
      <c r="H25" s="174">
        <f>H26</f>
        <v>1530977.4999999998</v>
      </c>
    </row>
    <row r="26" spans="1:8" s="69" customFormat="1" ht="63.75">
      <c r="A26" s="76" t="s">
        <v>64</v>
      </c>
      <c r="B26" s="78" t="s">
        <v>8</v>
      </c>
      <c r="C26" s="78" t="s">
        <v>5</v>
      </c>
      <c r="D26" s="79" t="s">
        <v>7</v>
      </c>
      <c r="E26" s="79" t="s">
        <v>212</v>
      </c>
      <c r="F26" s="79"/>
      <c r="G26" s="91">
        <f t="shared" ref="G26:H26" si="1">G27</f>
        <v>1734651.5299999998</v>
      </c>
      <c r="H26" s="91">
        <f t="shared" si="1"/>
        <v>1530977.4999999998</v>
      </c>
    </row>
    <row r="27" spans="1:8" s="69" customFormat="1" ht="26.25" customHeight="1">
      <c r="A27" s="76" t="s">
        <v>75</v>
      </c>
      <c r="B27" s="78" t="s">
        <v>8</v>
      </c>
      <c r="C27" s="78" t="s">
        <v>5</v>
      </c>
      <c r="D27" s="79" t="s">
        <v>7</v>
      </c>
      <c r="E27" s="79" t="s">
        <v>214</v>
      </c>
      <c r="F27" s="79"/>
      <c r="G27" s="91">
        <f>G28+G32</f>
        <v>1734651.5299999998</v>
      </c>
      <c r="H27" s="91">
        <f>H28+H33</f>
        <v>1530977.4999999998</v>
      </c>
    </row>
    <row r="28" spans="1:8" s="69" customFormat="1">
      <c r="A28" s="76" t="s">
        <v>67</v>
      </c>
      <c r="B28" s="78" t="s">
        <v>8</v>
      </c>
      <c r="C28" s="78" t="s">
        <v>5</v>
      </c>
      <c r="D28" s="79" t="s">
        <v>7</v>
      </c>
      <c r="E28" s="79" t="s">
        <v>215</v>
      </c>
      <c r="F28" s="79"/>
      <c r="G28" s="91">
        <f>G29+G30+G31</f>
        <v>1733651.5299999998</v>
      </c>
      <c r="H28" s="91">
        <f>H29+H30+H31</f>
        <v>1529977.4999999998</v>
      </c>
    </row>
    <row r="29" spans="1:8" s="69" customFormat="1" ht="28.5" customHeight="1">
      <c r="A29" s="76" t="s">
        <v>65</v>
      </c>
      <c r="B29" s="78" t="s">
        <v>8</v>
      </c>
      <c r="C29" s="78" t="s">
        <v>5</v>
      </c>
      <c r="D29" s="79" t="s">
        <v>7</v>
      </c>
      <c r="E29" s="79" t="s">
        <v>215</v>
      </c>
      <c r="F29" s="79" t="s">
        <v>66</v>
      </c>
      <c r="G29" s="91">
        <v>709462.32</v>
      </c>
      <c r="H29" s="91">
        <v>709462.32</v>
      </c>
    </row>
    <row r="30" spans="1:8" s="69" customFormat="1" ht="38.25">
      <c r="A30" s="81" t="s">
        <v>68</v>
      </c>
      <c r="B30" s="78" t="s">
        <v>8</v>
      </c>
      <c r="C30" s="78" t="s">
        <v>5</v>
      </c>
      <c r="D30" s="79" t="s">
        <v>7</v>
      </c>
      <c r="E30" s="79" t="s">
        <v>215</v>
      </c>
      <c r="F30" s="79" t="s">
        <v>69</v>
      </c>
      <c r="G30" s="91">
        <v>824189.21</v>
      </c>
      <c r="H30" s="91">
        <v>608610</v>
      </c>
    </row>
    <row r="31" spans="1:8" s="69" customFormat="1">
      <c r="A31" s="82" t="s">
        <v>70</v>
      </c>
      <c r="B31" s="78" t="s">
        <v>8</v>
      </c>
      <c r="C31" s="78" t="s">
        <v>5</v>
      </c>
      <c r="D31" s="79" t="s">
        <v>7</v>
      </c>
      <c r="E31" s="79" t="s">
        <v>215</v>
      </c>
      <c r="F31" s="79" t="s">
        <v>71</v>
      </c>
      <c r="G31" s="91">
        <v>200000</v>
      </c>
      <c r="H31" s="91">
        <v>211905.18</v>
      </c>
    </row>
    <row r="32" spans="1:8" s="69" customFormat="1" ht="63.75">
      <c r="A32" s="208" t="s">
        <v>371</v>
      </c>
      <c r="B32" s="78" t="s">
        <v>8</v>
      </c>
      <c r="C32" s="78" t="s">
        <v>5</v>
      </c>
      <c r="D32" s="79" t="s">
        <v>7</v>
      </c>
      <c r="E32" s="79" t="s">
        <v>370</v>
      </c>
      <c r="F32" s="79"/>
      <c r="G32" s="91">
        <f>G33</f>
        <v>1000</v>
      </c>
      <c r="H32" s="91">
        <f>H33</f>
        <v>1000</v>
      </c>
    </row>
    <row r="33" spans="1:8" s="69" customFormat="1">
      <c r="A33" s="82" t="s">
        <v>372</v>
      </c>
      <c r="B33" s="78" t="s">
        <v>8</v>
      </c>
      <c r="C33" s="78" t="s">
        <v>5</v>
      </c>
      <c r="D33" s="79" t="s">
        <v>7</v>
      </c>
      <c r="E33" s="79" t="s">
        <v>370</v>
      </c>
      <c r="F33" s="79" t="s">
        <v>69</v>
      </c>
      <c r="G33" s="91">
        <v>1000</v>
      </c>
      <c r="H33" s="91">
        <v>1000</v>
      </c>
    </row>
    <row r="34" spans="1:8" s="69" customFormat="1">
      <c r="A34" s="73" t="s">
        <v>76</v>
      </c>
      <c r="B34" s="78" t="s">
        <v>8</v>
      </c>
      <c r="C34" s="74" t="s">
        <v>5</v>
      </c>
      <c r="D34" s="74" t="s">
        <v>41</v>
      </c>
      <c r="E34" s="75"/>
      <c r="F34" s="75"/>
      <c r="G34" s="174">
        <f t="shared" ref="G34:H36" si="2">G35</f>
        <v>20000</v>
      </c>
      <c r="H34" s="174">
        <f t="shared" si="2"/>
        <v>20000</v>
      </c>
    </row>
    <row r="35" spans="1:8" s="69" customFormat="1" ht="63.75">
      <c r="A35" s="76" t="s">
        <v>64</v>
      </c>
      <c r="B35" s="78" t="s">
        <v>8</v>
      </c>
      <c r="C35" s="78" t="s">
        <v>5</v>
      </c>
      <c r="D35" s="79" t="s">
        <v>41</v>
      </c>
      <c r="E35" s="79" t="s">
        <v>212</v>
      </c>
      <c r="F35" s="79"/>
      <c r="G35" s="91">
        <f t="shared" si="2"/>
        <v>20000</v>
      </c>
      <c r="H35" s="91">
        <f t="shared" si="2"/>
        <v>20000</v>
      </c>
    </row>
    <row r="36" spans="1:8" s="69" customFormat="1" ht="53.45" customHeight="1">
      <c r="A36" s="76" t="s">
        <v>79</v>
      </c>
      <c r="B36" s="78" t="s">
        <v>8</v>
      </c>
      <c r="C36" s="78" t="s">
        <v>5</v>
      </c>
      <c r="D36" s="79" t="s">
        <v>41</v>
      </c>
      <c r="E36" s="79" t="s">
        <v>216</v>
      </c>
      <c r="F36" s="79"/>
      <c r="G36" s="91">
        <f t="shared" si="2"/>
        <v>20000</v>
      </c>
      <c r="H36" s="91">
        <f t="shared" si="2"/>
        <v>20000</v>
      </c>
    </row>
    <row r="37" spans="1:8" s="69" customFormat="1">
      <c r="A37" s="171" t="s">
        <v>76</v>
      </c>
      <c r="B37" s="78" t="s">
        <v>8</v>
      </c>
      <c r="C37" s="83" t="s">
        <v>5</v>
      </c>
      <c r="D37" s="84" t="s">
        <v>41</v>
      </c>
      <c r="E37" s="79" t="s">
        <v>216</v>
      </c>
      <c r="F37" s="79" t="s">
        <v>77</v>
      </c>
      <c r="G37" s="91">
        <v>20000</v>
      </c>
      <c r="H37" s="91">
        <v>20000</v>
      </c>
    </row>
    <row r="38" spans="1:8" s="69" customFormat="1">
      <c r="A38" s="73" t="s">
        <v>55</v>
      </c>
      <c r="B38" s="74" t="s">
        <v>8</v>
      </c>
      <c r="C38" s="74" t="s">
        <v>5</v>
      </c>
      <c r="D38" s="75" t="s">
        <v>54</v>
      </c>
      <c r="E38" s="75"/>
      <c r="F38" s="75"/>
      <c r="G38" s="174">
        <f t="shared" ref="G38:H40" si="3">G39</f>
        <v>1000</v>
      </c>
      <c r="H38" s="174">
        <f t="shared" si="3"/>
        <v>1000</v>
      </c>
    </row>
    <row r="39" spans="1:8" s="69" customFormat="1" ht="53.45" customHeight="1">
      <c r="A39" s="147" t="s">
        <v>374</v>
      </c>
      <c r="B39" s="77" t="s">
        <v>8</v>
      </c>
      <c r="C39" s="78" t="s">
        <v>5</v>
      </c>
      <c r="D39" s="78" t="s">
        <v>54</v>
      </c>
      <c r="E39" s="79" t="s">
        <v>225</v>
      </c>
      <c r="F39" s="79"/>
      <c r="G39" s="91">
        <f t="shared" si="3"/>
        <v>1000</v>
      </c>
      <c r="H39" s="91">
        <f t="shared" si="3"/>
        <v>1000</v>
      </c>
    </row>
    <row r="40" spans="1:8" s="69" customFormat="1" ht="41.1" customHeight="1">
      <c r="A40" s="147" t="s">
        <v>375</v>
      </c>
      <c r="B40" s="78" t="s">
        <v>8</v>
      </c>
      <c r="C40" s="78" t="s">
        <v>5</v>
      </c>
      <c r="D40" s="79" t="s">
        <v>54</v>
      </c>
      <c r="E40" s="150" t="s">
        <v>235</v>
      </c>
      <c r="F40" s="79"/>
      <c r="G40" s="91">
        <f t="shared" si="3"/>
        <v>1000</v>
      </c>
      <c r="H40" s="91">
        <f t="shared" si="3"/>
        <v>1000</v>
      </c>
    </row>
    <row r="41" spans="1:8" s="69" customFormat="1">
      <c r="A41" s="145" t="s">
        <v>147</v>
      </c>
      <c r="B41" s="78" t="s">
        <v>8</v>
      </c>
      <c r="C41" s="78" t="s">
        <v>5</v>
      </c>
      <c r="D41" s="78" t="s">
        <v>54</v>
      </c>
      <c r="E41" s="150" t="s">
        <v>236</v>
      </c>
      <c r="F41" s="79"/>
      <c r="G41" s="91">
        <f>G43</f>
        <v>1000</v>
      </c>
      <c r="H41" s="91">
        <f>H43</f>
        <v>1000</v>
      </c>
    </row>
    <row r="42" spans="1:8" s="69" customFormat="1" ht="15.95" customHeight="1">
      <c r="A42" s="145" t="s">
        <v>149</v>
      </c>
      <c r="B42" s="78" t="s">
        <v>8</v>
      </c>
      <c r="C42" s="78" t="s">
        <v>5</v>
      </c>
      <c r="D42" s="78" t="s">
        <v>54</v>
      </c>
      <c r="E42" s="150" t="s">
        <v>237</v>
      </c>
      <c r="F42" s="79"/>
      <c r="G42" s="91">
        <f>G43</f>
        <v>1000</v>
      </c>
      <c r="H42" s="91">
        <f>H43</f>
        <v>1000</v>
      </c>
    </row>
    <row r="43" spans="1:8" s="69" customFormat="1" ht="40.9" customHeight="1">
      <c r="A43" s="145" t="s">
        <v>68</v>
      </c>
      <c r="B43" s="78" t="s">
        <v>8</v>
      </c>
      <c r="C43" s="78" t="s">
        <v>5</v>
      </c>
      <c r="D43" s="78" t="s">
        <v>54</v>
      </c>
      <c r="E43" s="150" t="s">
        <v>237</v>
      </c>
      <c r="F43" s="79" t="s">
        <v>69</v>
      </c>
      <c r="G43" s="91">
        <v>1000</v>
      </c>
      <c r="H43" s="91">
        <v>1000</v>
      </c>
    </row>
    <row r="44" spans="1:8" s="69" customFormat="1" hidden="1">
      <c r="A44" s="85" t="s">
        <v>9</v>
      </c>
      <c r="B44" s="86" t="s">
        <v>8</v>
      </c>
      <c r="C44" s="87" t="s">
        <v>6</v>
      </c>
      <c r="D44" s="86"/>
      <c r="E44" s="149"/>
      <c r="F44" s="86"/>
      <c r="G44" s="262">
        <f t="shared" ref="G44:H46" si="4">G45</f>
        <v>0</v>
      </c>
      <c r="H44" s="262">
        <f t="shared" si="4"/>
        <v>0</v>
      </c>
    </row>
    <row r="45" spans="1:8" s="69" customFormat="1" ht="25.5" hidden="1">
      <c r="A45" s="70" t="s">
        <v>10</v>
      </c>
      <c r="B45" s="88" t="s">
        <v>8</v>
      </c>
      <c r="C45" s="71" t="s">
        <v>6</v>
      </c>
      <c r="D45" s="72" t="s">
        <v>12</v>
      </c>
      <c r="E45" s="72"/>
      <c r="F45" s="72"/>
      <c r="G45" s="263">
        <f t="shared" si="4"/>
        <v>0</v>
      </c>
      <c r="H45" s="263">
        <f t="shared" si="4"/>
        <v>0</v>
      </c>
    </row>
    <row r="46" spans="1:8" s="69" customFormat="1" ht="63.75" hidden="1">
      <c r="A46" s="76" t="s">
        <v>64</v>
      </c>
      <c r="B46" s="77" t="s">
        <v>8</v>
      </c>
      <c r="C46" s="78" t="s">
        <v>6</v>
      </c>
      <c r="D46" s="78" t="s">
        <v>12</v>
      </c>
      <c r="E46" s="79" t="s">
        <v>212</v>
      </c>
      <c r="F46" s="79"/>
      <c r="G46" s="91">
        <f t="shared" si="4"/>
        <v>0</v>
      </c>
      <c r="H46" s="91">
        <f t="shared" si="4"/>
        <v>0</v>
      </c>
    </row>
    <row r="47" spans="1:8" s="69" customFormat="1" hidden="1">
      <c r="A47" s="76" t="s">
        <v>55</v>
      </c>
      <c r="B47" s="78" t="s">
        <v>8</v>
      </c>
      <c r="C47" s="79" t="s">
        <v>6</v>
      </c>
      <c r="D47" s="79" t="s">
        <v>12</v>
      </c>
      <c r="E47" s="89" t="s">
        <v>217</v>
      </c>
      <c r="F47" s="79"/>
      <c r="G47" s="91">
        <f>SUM(G48)</f>
        <v>0</v>
      </c>
      <c r="H47" s="91">
        <f>SUM(H48)</f>
        <v>0</v>
      </c>
    </row>
    <row r="48" spans="1:8" s="69" customFormat="1" ht="38.25" hidden="1">
      <c r="A48" s="90" t="s">
        <v>20</v>
      </c>
      <c r="B48" s="77" t="s">
        <v>8</v>
      </c>
      <c r="C48" s="78" t="s">
        <v>6</v>
      </c>
      <c r="D48" s="78" t="s">
        <v>12</v>
      </c>
      <c r="E48" s="79" t="s">
        <v>218</v>
      </c>
      <c r="F48" s="72"/>
      <c r="G48" s="263">
        <f>G49+G50</f>
        <v>0</v>
      </c>
      <c r="H48" s="263">
        <f>H49+H50</f>
        <v>0</v>
      </c>
    </row>
    <row r="49" spans="1:8" s="69" customFormat="1" ht="38.25" hidden="1">
      <c r="A49" s="76" t="s">
        <v>65</v>
      </c>
      <c r="B49" s="88" t="s">
        <v>8</v>
      </c>
      <c r="C49" s="78" t="s">
        <v>6</v>
      </c>
      <c r="D49" s="78" t="s">
        <v>12</v>
      </c>
      <c r="E49" s="79" t="s">
        <v>218</v>
      </c>
      <c r="F49" s="79" t="s">
        <v>66</v>
      </c>
      <c r="G49" s="91">
        <v>0</v>
      </c>
      <c r="H49" s="91">
        <v>0</v>
      </c>
    </row>
    <row r="50" spans="1:8" s="69" customFormat="1" ht="36.75" hidden="1" customHeight="1">
      <c r="A50" s="81" t="s">
        <v>68</v>
      </c>
      <c r="B50" s="88" t="s">
        <v>8</v>
      </c>
      <c r="C50" s="78" t="s">
        <v>6</v>
      </c>
      <c r="D50" s="78" t="s">
        <v>12</v>
      </c>
      <c r="E50" s="79" t="s">
        <v>218</v>
      </c>
      <c r="F50" s="79" t="s">
        <v>69</v>
      </c>
      <c r="G50" s="91">
        <v>0</v>
      </c>
      <c r="H50" s="91">
        <v>0</v>
      </c>
    </row>
    <row r="51" spans="1:8" s="69" customFormat="1" ht="15.6" customHeight="1">
      <c r="A51" s="85" t="s">
        <v>9</v>
      </c>
      <c r="B51" s="86" t="s">
        <v>8</v>
      </c>
      <c r="C51" s="87" t="s">
        <v>6</v>
      </c>
      <c r="D51" s="86"/>
      <c r="E51" s="149"/>
      <c r="F51" s="86"/>
      <c r="G51" s="262">
        <f t="shared" ref="G51:H53" si="5">G52</f>
        <v>298900</v>
      </c>
      <c r="H51" s="262">
        <f t="shared" si="5"/>
        <v>308800</v>
      </c>
    </row>
    <row r="52" spans="1:8" s="69" customFormat="1" ht="25.9" customHeight="1">
      <c r="A52" s="70" t="s">
        <v>10</v>
      </c>
      <c r="B52" s="88" t="s">
        <v>8</v>
      </c>
      <c r="C52" s="71" t="s">
        <v>6</v>
      </c>
      <c r="D52" s="72" t="s">
        <v>12</v>
      </c>
      <c r="E52" s="72"/>
      <c r="F52" s="72"/>
      <c r="G52" s="263">
        <f t="shared" si="5"/>
        <v>298900</v>
      </c>
      <c r="H52" s="263">
        <f t="shared" si="5"/>
        <v>308800</v>
      </c>
    </row>
    <row r="53" spans="1:8" s="69" customFormat="1" ht="26.45" customHeight="1">
      <c r="A53" s="76" t="s">
        <v>64</v>
      </c>
      <c r="B53" s="77" t="s">
        <v>8</v>
      </c>
      <c r="C53" s="78" t="s">
        <v>6</v>
      </c>
      <c r="D53" s="78" t="s">
        <v>12</v>
      </c>
      <c r="E53" s="79" t="s">
        <v>212</v>
      </c>
      <c r="F53" s="79"/>
      <c r="G53" s="91">
        <f t="shared" si="5"/>
        <v>298900</v>
      </c>
      <c r="H53" s="91">
        <f t="shared" si="5"/>
        <v>308800</v>
      </c>
    </row>
    <row r="54" spans="1:8" s="69" customFormat="1" ht="15.75" customHeight="1">
      <c r="A54" s="76" t="s">
        <v>55</v>
      </c>
      <c r="B54" s="78" t="s">
        <v>8</v>
      </c>
      <c r="C54" s="79" t="s">
        <v>6</v>
      </c>
      <c r="D54" s="79" t="s">
        <v>12</v>
      </c>
      <c r="E54" s="89" t="s">
        <v>217</v>
      </c>
      <c r="F54" s="79"/>
      <c r="G54" s="91">
        <f>SUM(G55)</f>
        <v>298900</v>
      </c>
      <c r="H54" s="91">
        <f>SUM(H55)</f>
        <v>308800</v>
      </c>
    </row>
    <row r="55" spans="1:8" s="69" customFormat="1" ht="40.9" customHeight="1">
      <c r="A55" s="90" t="s">
        <v>20</v>
      </c>
      <c r="B55" s="77" t="s">
        <v>8</v>
      </c>
      <c r="C55" s="78" t="s">
        <v>6</v>
      </c>
      <c r="D55" s="78" t="s">
        <v>12</v>
      </c>
      <c r="E55" s="79" t="s">
        <v>218</v>
      </c>
      <c r="F55" s="72"/>
      <c r="G55" s="263">
        <f>G56+G57</f>
        <v>298900</v>
      </c>
      <c r="H55" s="263">
        <f>H56+H57</f>
        <v>308800</v>
      </c>
    </row>
    <row r="56" spans="1:8" s="69" customFormat="1" ht="26.1" customHeight="1">
      <c r="A56" s="76" t="s">
        <v>65</v>
      </c>
      <c r="B56" s="88" t="s">
        <v>8</v>
      </c>
      <c r="C56" s="78" t="s">
        <v>6</v>
      </c>
      <c r="D56" s="78" t="s">
        <v>12</v>
      </c>
      <c r="E56" s="79" t="s">
        <v>218</v>
      </c>
      <c r="F56" s="79" t="s">
        <v>66</v>
      </c>
      <c r="G56" s="91">
        <v>280200</v>
      </c>
      <c r="H56" s="91">
        <v>290200</v>
      </c>
    </row>
    <row r="57" spans="1:8" s="69" customFormat="1" ht="39" customHeight="1">
      <c r="A57" s="145" t="s">
        <v>68</v>
      </c>
      <c r="B57" s="88" t="s">
        <v>8</v>
      </c>
      <c r="C57" s="78" t="s">
        <v>6</v>
      </c>
      <c r="D57" s="78" t="s">
        <v>12</v>
      </c>
      <c r="E57" s="79" t="s">
        <v>218</v>
      </c>
      <c r="F57" s="79" t="s">
        <v>69</v>
      </c>
      <c r="G57" s="91">
        <v>18700</v>
      </c>
      <c r="H57" s="91">
        <v>18600</v>
      </c>
    </row>
    <row r="58" spans="1:8" s="69" customFormat="1" ht="25.5">
      <c r="A58" s="73" t="s">
        <v>11</v>
      </c>
      <c r="B58" s="80" t="s">
        <v>8</v>
      </c>
      <c r="C58" s="75" t="s">
        <v>12</v>
      </c>
      <c r="D58" s="75"/>
      <c r="E58" s="75"/>
      <c r="F58" s="75"/>
      <c r="G58" s="262">
        <f>G59+G72</f>
        <v>214714</v>
      </c>
      <c r="H58" s="262">
        <f>H59+H72</f>
        <v>244714</v>
      </c>
    </row>
    <row r="59" spans="1:8" s="69" customFormat="1">
      <c r="A59" s="70" t="s">
        <v>25</v>
      </c>
      <c r="B59" s="92" t="s">
        <v>8</v>
      </c>
      <c r="C59" s="71" t="s">
        <v>12</v>
      </c>
      <c r="D59" s="71" t="s">
        <v>6</v>
      </c>
      <c r="E59" s="72"/>
      <c r="F59" s="72"/>
      <c r="G59" s="107">
        <f>G65+G60</f>
        <v>3000</v>
      </c>
      <c r="H59" s="107">
        <f>H65+H60</f>
        <v>3000</v>
      </c>
    </row>
    <row r="60" spans="1:8" s="69" customFormat="1" ht="54.75" customHeight="1">
      <c r="A60" s="146" t="s">
        <v>374</v>
      </c>
      <c r="B60" s="78" t="s">
        <v>8</v>
      </c>
      <c r="C60" s="79" t="s">
        <v>12</v>
      </c>
      <c r="D60" s="79" t="s">
        <v>6</v>
      </c>
      <c r="E60" s="79" t="s">
        <v>225</v>
      </c>
      <c r="F60" s="79"/>
      <c r="G60" s="91">
        <f>G61</f>
        <v>1000</v>
      </c>
      <c r="H60" s="91">
        <f>H61</f>
        <v>1000</v>
      </c>
    </row>
    <row r="61" spans="1:8" s="69" customFormat="1" ht="38.25">
      <c r="A61" s="147" t="s">
        <v>376</v>
      </c>
      <c r="B61" s="78" t="s">
        <v>8</v>
      </c>
      <c r="C61" s="79" t="s">
        <v>12</v>
      </c>
      <c r="D61" s="79" t="s">
        <v>6</v>
      </c>
      <c r="E61" s="79" t="s">
        <v>232</v>
      </c>
      <c r="F61" s="79"/>
      <c r="G61" s="91">
        <f>G63</f>
        <v>1000</v>
      </c>
      <c r="H61" s="91">
        <f>H63</f>
        <v>1000</v>
      </c>
    </row>
    <row r="62" spans="1:8" s="69" customFormat="1" ht="38.25">
      <c r="A62" s="175" t="s">
        <v>142</v>
      </c>
      <c r="B62" s="78" t="s">
        <v>8</v>
      </c>
      <c r="C62" s="79" t="s">
        <v>12</v>
      </c>
      <c r="D62" s="79" t="s">
        <v>6</v>
      </c>
      <c r="E62" s="79" t="s">
        <v>233</v>
      </c>
      <c r="F62" s="79"/>
      <c r="G62" s="91">
        <f>G64</f>
        <v>1000</v>
      </c>
      <c r="H62" s="91">
        <f>H64</f>
        <v>1000</v>
      </c>
    </row>
    <row r="63" spans="1:8" s="69" customFormat="1" ht="25.5">
      <c r="A63" s="175" t="s">
        <v>144</v>
      </c>
      <c r="B63" s="78" t="s">
        <v>8</v>
      </c>
      <c r="C63" s="79" t="s">
        <v>12</v>
      </c>
      <c r="D63" s="79" t="s">
        <v>6</v>
      </c>
      <c r="E63" s="79" t="s">
        <v>234</v>
      </c>
      <c r="F63" s="96"/>
      <c r="G63" s="264">
        <f>G64</f>
        <v>1000</v>
      </c>
      <c r="H63" s="264">
        <f>H64</f>
        <v>1000</v>
      </c>
    </row>
    <row r="64" spans="1:8" s="69" customFormat="1" ht="39.6" customHeight="1">
      <c r="A64" s="172" t="s">
        <v>68</v>
      </c>
      <c r="B64" s="78" t="s">
        <v>8</v>
      </c>
      <c r="C64" s="79" t="s">
        <v>12</v>
      </c>
      <c r="D64" s="79" t="s">
        <v>6</v>
      </c>
      <c r="E64" s="79" t="s">
        <v>234</v>
      </c>
      <c r="F64" s="79" t="s">
        <v>69</v>
      </c>
      <c r="G64" s="91">
        <v>1000</v>
      </c>
      <c r="H64" s="91">
        <v>1000</v>
      </c>
    </row>
    <row r="65" spans="1:8" s="69" customFormat="1" ht="76.5">
      <c r="A65" s="187" t="s">
        <v>394</v>
      </c>
      <c r="B65" s="78" t="s">
        <v>8</v>
      </c>
      <c r="C65" s="83" t="s">
        <v>12</v>
      </c>
      <c r="D65" s="84" t="s">
        <v>6</v>
      </c>
      <c r="E65" s="79" t="s">
        <v>219</v>
      </c>
      <c r="F65" s="79"/>
      <c r="G65" s="91">
        <f>SUM(G66+G69)</f>
        <v>2000</v>
      </c>
      <c r="H65" s="91">
        <f>SUM(H66+H69)</f>
        <v>2000</v>
      </c>
    </row>
    <row r="66" spans="1:8" s="69" customFormat="1">
      <c r="A66" s="175" t="s">
        <v>157</v>
      </c>
      <c r="B66" s="78" t="s">
        <v>8</v>
      </c>
      <c r="C66" s="78" t="s">
        <v>12</v>
      </c>
      <c r="D66" s="78" t="s">
        <v>6</v>
      </c>
      <c r="E66" s="79" t="s">
        <v>222</v>
      </c>
      <c r="F66" s="94"/>
      <c r="G66" s="91">
        <f>G67</f>
        <v>1000</v>
      </c>
      <c r="H66" s="91">
        <f>H67</f>
        <v>1000</v>
      </c>
    </row>
    <row r="67" spans="1:8" s="69" customFormat="1" ht="39.75" customHeight="1">
      <c r="A67" s="176" t="s">
        <v>78</v>
      </c>
      <c r="B67" s="78" t="s">
        <v>8</v>
      </c>
      <c r="C67" s="78" t="s">
        <v>12</v>
      </c>
      <c r="D67" s="78" t="s">
        <v>6</v>
      </c>
      <c r="E67" s="79" t="s">
        <v>220</v>
      </c>
      <c r="F67" s="94"/>
      <c r="G67" s="91">
        <f>G68</f>
        <v>1000</v>
      </c>
      <c r="H67" s="91">
        <f>H68</f>
        <v>1000</v>
      </c>
    </row>
    <row r="68" spans="1:8" s="69" customFormat="1" ht="38.25" customHeight="1">
      <c r="A68" s="172" t="s">
        <v>68</v>
      </c>
      <c r="B68" s="78" t="s">
        <v>8</v>
      </c>
      <c r="C68" s="78" t="s">
        <v>12</v>
      </c>
      <c r="D68" s="78" t="s">
        <v>6</v>
      </c>
      <c r="E68" s="79" t="s">
        <v>220</v>
      </c>
      <c r="F68" s="79" t="s">
        <v>69</v>
      </c>
      <c r="G68" s="91">
        <v>1000</v>
      </c>
      <c r="H68" s="91">
        <v>1000</v>
      </c>
    </row>
    <row r="69" spans="1:8" s="69" customFormat="1" ht="25.5">
      <c r="A69" s="175" t="s">
        <v>223</v>
      </c>
      <c r="B69" s="78" t="s">
        <v>8</v>
      </c>
      <c r="C69" s="78" t="s">
        <v>12</v>
      </c>
      <c r="D69" s="78" t="s">
        <v>6</v>
      </c>
      <c r="E69" s="79" t="s">
        <v>224</v>
      </c>
      <c r="F69" s="79"/>
      <c r="G69" s="91">
        <f>G70</f>
        <v>1000</v>
      </c>
      <c r="H69" s="91">
        <f>H70</f>
        <v>1000</v>
      </c>
    </row>
    <row r="70" spans="1:8" s="69" customFormat="1" ht="38.25">
      <c r="A70" s="172" t="s">
        <v>163</v>
      </c>
      <c r="B70" s="78" t="s">
        <v>8</v>
      </c>
      <c r="C70" s="78" t="s">
        <v>12</v>
      </c>
      <c r="D70" s="78" t="s">
        <v>6</v>
      </c>
      <c r="E70" s="79" t="s">
        <v>221</v>
      </c>
      <c r="F70" s="94"/>
      <c r="G70" s="91">
        <f>G71</f>
        <v>1000</v>
      </c>
      <c r="H70" s="91">
        <f>H71</f>
        <v>1000</v>
      </c>
    </row>
    <row r="71" spans="1:8" s="69" customFormat="1" ht="39" customHeight="1">
      <c r="A71" s="81" t="s">
        <v>68</v>
      </c>
      <c r="B71" s="78" t="s">
        <v>8</v>
      </c>
      <c r="C71" s="78" t="s">
        <v>12</v>
      </c>
      <c r="D71" s="78" t="s">
        <v>6</v>
      </c>
      <c r="E71" s="79" t="s">
        <v>221</v>
      </c>
      <c r="F71" s="79" t="s">
        <v>69</v>
      </c>
      <c r="G71" s="91">
        <v>1000</v>
      </c>
      <c r="H71" s="91">
        <v>1000</v>
      </c>
    </row>
    <row r="72" spans="1:8" s="69" customFormat="1" ht="40.15" customHeight="1">
      <c r="A72" s="399" t="s">
        <v>395</v>
      </c>
      <c r="B72" s="400" t="s">
        <v>8</v>
      </c>
      <c r="C72" s="401" t="s">
        <v>12</v>
      </c>
      <c r="D72" s="401" t="s">
        <v>13</v>
      </c>
      <c r="E72" s="401"/>
      <c r="F72" s="401"/>
      <c r="G72" s="402">
        <f>G78+G73+G82+G87</f>
        <v>211714</v>
      </c>
      <c r="H72" s="402">
        <f>H78+H73+H82+H87</f>
        <v>241714</v>
      </c>
    </row>
    <row r="73" spans="1:8" s="69" customFormat="1" ht="54.6" customHeight="1">
      <c r="A73" s="399" t="s">
        <v>407</v>
      </c>
      <c r="B73" s="400" t="s">
        <v>8</v>
      </c>
      <c r="C73" s="401" t="s">
        <v>12</v>
      </c>
      <c r="D73" s="401" t="s">
        <v>13</v>
      </c>
      <c r="E73" s="401" t="s">
        <v>225</v>
      </c>
      <c r="F73" s="401"/>
      <c r="G73" s="402">
        <f>G74</f>
        <v>1000</v>
      </c>
      <c r="H73" s="402">
        <f t="shared" ref="G73:H76" si="6">H74</f>
        <v>1000</v>
      </c>
    </row>
    <row r="74" spans="1:8" s="69" customFormat="1" ht="66.599999999999994" customHeight="1">
      <c r="A74" s="399" t="s">
        <v>408</v>
      </c>
      <c r="B74" s="400" t="s">
        <v>8</v>
      </c>
      <c r="C74" s="401" t="s">
        <v>12</v>
      </c>
      <c r="D74" s="401" t="s">
        <v>13</v>
      </c>
      <c r="E74" s="401" t="s">
        <v>226</v>
      </c>
      <c r="F74" s="401"/>
      <c r="G74" s="402">
        <f t="shared" si="6"/>
        <v>1000</v>
      </c>
      <c r="H74" s="402">
        <f t="shared" si="6"/>
        <v>1000</v>
      </c>
    </row>
    <row r="75" spans="1:8" s="69" customFormat="1" ht="41.25" customHeight="1">
      <c r="A75" s="403" t="s">
        <v>409</v>
      </c>
      <c r="B75" s="404" t="s">
        <v>8</v>
      </c>
      <c r="C75" s="405" t="s">
        <v>12</v>
      </c>
      <c r="D75" s="405" t="s">
        <v>13</v>
      </c>
      <c r="E75" s="405" t="s">
        <v>227</v>
      </c>
      <c r="F75" s="405"/>
      <c r="G75" s="265">
        <f t="shared" si="6"/>
        <v>1000</v>
      </c>
      <c r="H75" s="265">
        <f t="shared" si="6"/>
        <v>1000</v>
      </c>
    </row>
    <row r="76" spans="1:8" s="69" customFormat="1" ht="37.15" customHeight="1">
      <c r="A76" s="403" t="s">
        <v>410</v>
      </c>
      <c r="B76" s="404" t="s">
        <v>8</v>
      </c>
      <c r="C76" s="405" t="s">
        <v>12</v>
      </c>
      <c r="D76" s="405" t="s">
        <v>13</v>
      </c>
      <c r="E76" s="405" t="s">
        <v>228</v>
      </c>
      <c r="F76" s="405"/>
      <c r="G76" s="265">
        <f t="shared" si="6"/>
        <v>1000</v>
      </c>
      <c r="H76" s="265">
        <f t="shared" si="6"/>
        <v>1000</v>
      </c>
    </row>
    <row r="77" spans="1:8" s="69" customFormat="1" ht="37.15" customHeight="1">
      <c r="A77" s="399" t="s">
        <v>68</v>
      </c>
      <c r="B77" s="400" t="s">
        <v>8</v>
      </c>
      <c r="C77" s="401" t="s">
        <v>12</v>
      </c>
      <c r="D77" s="401" t="s">
        <v>13</v>
      </c>
      <c r="E77" s="401" t="s">
        <v>411</v>
      </c>
      <c r="F77" s="401" t="s">
        <v>69</v>
      </c>
      <c r="G77" s="402">
        <v>1000</v>
      </c>
      <c r="H77" s="402">
        <v>1000</v>
      </c>
    </row>
    <row r="78" spans="1:8" s="69" customFormat="1" ht="39.75" customHeight="1">
      <c r="A78" s="403" t="s">
        <v>395</v>
      </c>
      <c r="B78" s="404" t="s">
        <v>8</v>
      </c>
      <c r="C78" s="405" t="s">
        <v>12</v>
      </c>
      <c r="D78" s="405" t="s">
        <v>13</v>
      </c>
      <c r="E78" s="405" t="s">
        <v>229</v>
      </c>
      <c r="F78" s="405"/>
      <c r="G78" s="265">
        <f t="shared" ref="G78:H78" si="7">G79</f>
        <v>30000</v>
      </c>
      <c r="H78" s="265">
        <f t="shared" si="7"/>
        <v>60000</v>
      </c>
    </row>
    <row r="79" spans="1:8" s="69" customFormat="1" ht="26.25" customHeight="1">
      <c r="A79" s="403" t="s">
        <v>138</v>
      </c>
      <c r="B79" s="404" t="s">
        <v>8</v>
      </c>
      <c r="C79" s="405" t="s">
        <v>12</v>
      </c>
      <c r="D79" s="405" t="s">
        <v>13</v>
      </c>
      <c r="E79" s="405" t="s">
        <v>230</v>
      </c>
      <c r="F79" s="405"/>
      <c r="G79" s="265">
        <f>G80+G85</f>
        <v>30000</v>
      </c>
      <c r="H79" s="265">
        <f>H80+H85</f>
        <v>60000</v>
      </c>
    </row>
    <row r="80" spans="1:8" s="69" customFormat="1" ht="37.9" customHeight="1">
      <c r="A80" s="403" t="s">
        <v>410</v>
      </c>
      <c r="B80" s="404" t="s">
        <v>8</v>
      </c>
      <c r="C80" s="405" t="s">
        <v>12</v>
      </c>
      <c r="D80" s="405" t="s">
        <v>13</v>
      </c>
      <c r="E80" s="405" t="s">
        <v>231</v>
      </c>
      <c r="F80" s="405"/>
      <c r="G80" s="265">
        <f>G81</f>
        <v>30000</v>
      </c>
      <c r="H80" s="265">
        <f>H81</f>
        <v>60000</v>
      </c>
    </row>
    <row r="81" spans="1:8" s="69" customFormat="1" ht="39" customHeight="1">
      <c r="A81" s="403" t="s">
        <v>68</v>
      </c>
      <c r="B81" s="404" t="s">
        <v>8</v>
      </c>
      <c r="C81" s="405" t="s">
        <v>12</v>
      </c>
      <c r="D81" s="405" t="s">
        <v>13</v>
      </c>
      <c r="E81" s="405" t="s">
        <v>231</v>
      </c>
      <c r="F81" s="405" t="s">
        <v>69</v>
      </c>
      <c r="G81" s="265">
        <v>30000</v>
      </c>
      <c r="H81" s="265">
        <v>60000</v>
      </c>
    </row>
    <row r="82" spans="1:8" s="69" customFormat="1" ht="26.25" customHeight="1">
      <c r="A82" s="403" t="s">
        <v>421</v>
      </c>
      <c r="B82" s="404" t="s">
        <v>8</v>
      </c>
      <c r="C82" s="405" t="s">
        <v>12</v>
      </c>
      <c r="D82" s="405" t="s">
        <v>13</v>
      </c>
      <c r="E82" s="405" t="s">
        <v>434</v>
      </c>
      <c r="F82" s="405"/>
      <c r="G82" s="265">
        <f>G84+G83</f>
        <v>135714</v>
      </c>
      <c r="H82" s="265">
        <f>H83+H84</f>
        <v>135714</v>
      </c>
    </row>
    <row r="83" spans="1:8" s="69" customFormat="1" ht="39" customHeight="1">
      <c r="A83" s="272" t="s">
        <v>511</v>
      </c>
      <c r="B83" s="406" t="s">
        <v>8</v>
      </c>
      <c r="C83" s="271" t="s">
        <v>12</v>
      </c>
      <c r="D83" s="271" t="s">
        <v>13</v>
      </c>
      <c r="E83" s="271" t="s">
        <v>434</v>
      </c>
      <c r="F83" s="271" t="s">
        <v>508</v>
      </c>
      <c r="G83" s="265">
        <v>16000</v>
      </c>
      <c r="H83" s="265">
        <v>16000</v>
      </c>
    </row>
    <row r="84" spans="1:8" s="69" customFormat="1" ht="38.25" customHeight="1">
      <c r="A84" s="403" t="s">
        <v>68</v>
      </c>
      <c r="B84" s="404" t="s">
        <v>8</v>
      </c>
      <c r="C84" s="405" t="s">
        <v>12</v>
      </c>
      <c r="D84" s="405" t="s">
        <v>13</v>
      </c>
      <c r="E84" s="405" t="s">
        <v>434</v>
      </c>
      <c r="F84" s="405" t="s">
        <v>69</v>
      </c>
      <c r="G84" s="265">
        <v>119714</v>
      </c>
      <c r="H84" s="265">
        <v>119714</v>
      </c>
    </row>
    <row r="85" spans="1:8" s="69" customFormat="1" ht="24.75" customHeight="1">
      <c r="A85" s="403" t="s">
        <v>421</v>
      </c>
      <c r="B85" s="404" t="s">
        <v>8</v>
      </c>
      <c r="C85" s="405" t="s">
        <v>12</v>
      </c>
      <c r="D85" s="405" t="s">
        <v>13</v>
      </c>
      <c r="E85" s="405" t="s">
        <v>420</v>
      </c>
      <c r="F85" s="405"/>
      <c r="G85" s="265">
        <f>G86</f>
        <v>0</v>
      </c>
      <c r="H85" s="265">
        <f>H86</f>
        <v>0</v>
      </c>
    </row>
    <row r="86" spans="1:8" s="69" customFormat="1" ht="39" customHeight="1">
      <c r="A86" s="403" t="s">
        <v>68</v>
      </c>
      <c r="B86" s="404" t="s">
        <v>8</v>
      </c>
      <c r="C86" s="405" t="s">
        <v>12</v>
      </c>
      <c r="D86" s="405" t="s">
        <v>13</v>
      </c>
      <c r="E86" s="405" t="s">
        <v>420</v>
      </c>
      <c r="F86" s="405" t="s">
        <v>69</v>
      </c>
      <c r="G86" s="265">
        <v>0</v>
      </c>
      <c r="H86" s="265">
        <v>0</v>
      </c>
    </row>
    <row r="87" spans="1:8" s="69" customFormat="1" ht="24.75" customHeight="1">
      <c r="A87" s="403" t="s">
        <v>455</v>
      </c>
      <c r="B87" s="404" t="s">
        <v>8</v>
      </c>
      <c r="C87" s="405" t="s">
        <v>12</v>
      </c>
      <c r="D87" s="405" t="s">
        <v>13</v>
      </c>
      <c r="E87" s="405" t="s">
        <v>435</v>
      </c>
      <c r="F87" s="405"/>
      <c r="G87" s="265">
        <f>G88</f>
        <v>45000</v>
      </c>
      <c r="H87" s="265">
        <f>H88</f>
        <v>45000</v>
      </c>
    </row>
    <row r="88" spans="1:8" s="69" customFormat="1" ht="37.5" customHeight="1">
      <c r="A88" s="403" t="s">
        <v>68</v>
      </c>
      <c r="B88" s="404" t="s">
        <v>8</v>
      </c>
      <c r="C88" s="405" t="s">
        <v>12</v>
      </c>
      <c r="D88" s="405" t="s">
        <v>13</v>
      </c>
      <c r="E88" s="405" t="s">
        <v>435</v>
      </c>
      <c r="F88" s="405" t="s">
        <v>69</v>
      </c>
      <c r="G88" s="265">
        <v>45000</v>
      </c>
      <c r="H88" s="265">
        <v>45000</v>
      </c>
    </row>
    <row r="89" spans="1:8" s="69" customFormat="1" ht="26.25" customHeight="1">
      <c r="A89" s="81" t="s">
        <v>455</v>
      </c>
      <c r="B89" s="77" t="s">
        <v>8</v>
      </c>
      <c r="C89" s="79" t="s">
        <v>12</v>
      </c>
      <c r="D89" s="79" t="s">
        <v>13</v>
      </c>
      <c r="E89" s="79" t="s">
        <v>397</v>
      </c>
      <c r="F89" s="79"/>
      <c r="G89" s="91">
        <f>G90</f>
        <v>0</v>
      </c>
      <c r="H89" s="91">
        <f>H90</f>
        <v>0</v>
      </c>
    </row>
    <row r="90" spans="1:8" s="69" customFormat="1" ht="36.75" customHeight="1">
      <c r="A90" s="81" t="s">
        <v>68</v>
      </c>
      <c r="B90" s="77" t="s">
        <v>8</v>
      </c>
      <c r="C90" s="79" t="s">
        <v>12</v>
      </c>
      <c r="D90" s="79" t="s">
        <v>13</v>
      </c>
      <c r="E90" s="79" t="s">
        <v>397</v>
      </c>
      <c r="F90" s="79" t="s">
        <v>69</v>
      </c>
      <c r="G90" s="91">
        <v>0</v>
      </c>
      <c r="H90" s="91">
        <v>0</v>
      </c>
    </row>
    <row r="91" spans="1:8" s="69" customFormat="1">
      <c r="A91" s="73" t="s">
        <v>45</v>
      </c>
      <c r="B91" s="80" t="s">
        <v>8</v>
      </c>
      <c r="C91" s="75" t="s">
        <v>7</v>
      </c>
      <c r="D91" s="75"/>
      <c r="E91" s="75"/>
      <c r="F91" s="75"/>
      <c r="G91" s="262">
        <f>G98+G92</f>
        <v>4458196</v>
      </c>
      <c r="H91" s="262">
        <f>H98</f>
        <v>1131142.6000000001</v>
      </c>
    </row>
    <row r="92" spans="1:8" s="69" customFormat="1">
      <c r="A92" s="266" t="s">
        <v>437</v>
      </c>
      <c r="B92" s="260" t="s">
        <v>8</v>
      </c>
      <c r="C92" s="173" t="s">
        <v>7</v>
      </c>
      <c r="D92" s="173" t="s">
        <v>438</v>
      </c>
      <c r="E92" s="173"/>
      <c r="F92" s="173"/>
      <c r="G92" s="258">
        <f t="shared" ref="G92:H96" si="8">G93</f>
        <v>2000000</v>
      </c>
      <c r="H92" s="258">
        <f t="shared" si="8"/>
        <v>0</v>
      </c>
    </row>
    <row r="93" spans="1:8" s="69" customFormat="1" ht="51">
      <c r="A93" s="261" t="s">
        <v>491</v>
      </c>
      <c r="B93" s="259" t="s">
        <v>8</v>
      </c>
      <c r="C93" s="84" t="s">
        <v>7</v>
      </c>
      <c r="D93" s="84" t="s">
        <v>438</v>
      </c>
      <c r="E93" s="84" t="s">
        <v>439</v>
      </c>
      <c r="F93" s="84"/>
      <c r="G93" s="263">
        <f t="shared" si="8"/>
        <v>2000000</v>
      </c>
      <c r="H93" s="263">
        <f t="shared" si="8"/>
        <v>0</v>
      </c>
    </row>
    <row r="94" spans="1:8" s="69" customFormat="1" ht="63.75">
      <c r="A94" s="261" t="s">
        <v>379</v>
      </c>
      <c r="B94" s="259" t="s">
        <v>8</v>
      </c>
      <c r="C94" s="84" t="s">
        <v>7</v>
      </c>
      <c r="D94" s="84" t="s">
        <v>438</v>
      </c>
      <c r="E94" s="84" t="s">
        <v>226</v>
      </c>
      <c r="F94" s="84"/>
      <c r="G94" s="263">
        <f t="shared" si="8"/>
        <v>2000000</v>
      </c>
      <c r="H94" s="263">
        <f t="shared" si="8"/>
        <v>0</v>
      </c>
    </row>
    <row r="95" spans="1:8" s="69" customFormat="1" ht="38.25">
      <c r="A95" s="261" t="s">
        <v>133</v>
      </c>
      <c r="B95" s="259" t="s">
        <v>8</v>
      </c>
      <c r="C95" s="84" t="s">
        <v>7</v>
      </c>
      <c r="D95" s="84" t="s">
        <v>438</v>
      </c>
      <c r="E95" s="84" t="s">
        <v>440</v>
      </c>
      <c r="F95" s="84"/>
      <c r="G95" s="263">
        <f t="shared" si="8"/>
        <v>2000000</v>
      </c>
      <c r="H95" s="263">
        <f t="shared" si="8"/>
        <v>0</v>
      </c>
    </row>
    <row r="96" spans="1:8" s="69" customFormat="1" ht="25.5">
      <c r="A96" s="261" t="s">
        <v>441</v>
      </c>
      <c r="B96" s="259" t="s">
        <v>8</v>
      </c>
      <c r="C96" s="84" t="s">
        <v>7</v>
      </c>
      <c r="D96" s="84" t="s">
        <v>438</v>
      </c>
      <c r="E96" s="84" t="s">
        <v>442</v>
      </c>
      <c r="F96" s="84"/>
      <c r="G96" s="263">
        <f t="shared" si="8"/>
        <v>2000000</v>
      </c>
      <c r="H96" s="263">
        <f t="shared" si="8"/>
        <v>0</v>
      </c>
    </row>
    <row r="97" spans="1:8" s="69" customFormat="1" ht="38.25">
      <c r="A97" s="261" t="s">
        <v>68</v>
      </c>
      <c r="B97" s="259" t="s">
        <v>8</v>
      </c>
      <c r="C97" s="84" t="s">
        <v>7</v>
      </c>
      <c r="D97" s="84" t="s">
        <v>438</v>
      </c>
      <c r="E97" s="84" t="s">
        <v>442</v>
      </c>
      <c r="F97" s="84" t="s">
        <v>69</v>
      </c>
      <c r="G97" s="263">
        <v>2000000</v>
      </c>
      <c r="H97" s="263">
        <v>0</v>
      </c>
    </row>
    <row r="98" spans="1:8" s="69" customFormat="1" ht="25.5">
      <c r="A98" s="73" t="s">
        <v>80</v>
      </c>
      <c r="B98" s="74" t="s">
        <v>8</v>
      </c>
      <c r="C98" s="75" t="s">
        <v>7</v>
      </c>
      <c r="D98" s="75" t="s">
        <v>42</v>
      </c>
      <c r="E98" s="75"/>
      <c r="F98" s="75"/>
      <c r="G98" s="258">
        <f>G99</f>
        <v>2458196</v>
      </c>
      <c r="H98" s="258">
        <f>H99</f>
        <v>1131142.6000000001</v>
      </c>
    </row>
    <row r="99" spans="1:8" s="69" customFormat="1" ht="63.75">
      <c r="A99" s="76" t="s">
        <v>64</v>
      </c>
      <c r="B99" s="78" t="s">
        <v>8</v>
      </c>
      <c r="C99" s="79" t="s">
        <v>7</v>
      </c>
      <c r="D99" s="79" t="s">
        <v>42</v>
      </c>
      <c r="E99" s="79" t="s">
        <v>212</v>
      </c>
      <c r="F99" s="78"/>
      <c r="G99" s="91">
        <f t="shared" ref="G99:H100" si="9">G100</f>
        <v>2458196</v>
      </c>
      <c r="H99" s="91">
        <f t="shared" si="9"/>
        <v>1131142.6000000001</v>
      </c>
    </row>
    <row r="100" spans="1:8" s="69" customFormat="1">
      <c r="A100" s="76" t="s">
        <v>55</v>
      </c>
      <c r="B100" s="78" t="s">
        <v>8</v>
      </c>
      <c r="C100" s="79" t="s">
        <v>7</v>
      </c>
      <c r="D100" s="79" t="s">
        <v>42</v>
      </c>
      <c r="E100" s="79" t="s">
        <v>217</v>
      </c>
      <c r="F100" s="78"/>
      <c r="G100" s="91">
        <f t="shared" si="9"/>
        <v>2458196</v>
      </c>
      <c r="H100" s="91">
        <f t="shared" si="9"/>
        <v>1131142.6000000001</v>
      </c>
    </row>
    <row r="101" spans="1:8" s="69" customFormat="1" ht="49.5" customHeight="1">
      <c r="A101" s="81" t="s">
        <v>314</v>
      </c>
      <c r="B101" s="78" t="s">
        <v>8</v>
      </c>
      <c r="C101" s="79" t="s">
        <v>7</v>
      </c>
      <c r="D101" s="79" t="s">
        <v>42</v>
      </c>
      <c r="E101" s="78" t="s">
        <v>238</v>
      </c>
      <c r="F101" s="79"/>
      <c r="G101" s="91">
        <f>SUM(G102)</f>
        <v>2458196</v>
      </c>
      <c r="H101" s="91">
        <f>SUM(H102)</f>
        <v>1131142.6000000001</v>
      </c>
    </row>
    <row r="102" spans="1:8" s="69" customFormat="1" ht="25.5">
      <c r="A102" s="81" t="s">
        <v>95</v>
      </c>
      <c r="B102" s="78" t="s">
        <v>8</v>
      </c>
      <c r="C102" s="79" t="s">
        <v>7</v>
      </c>
      <c r="D102" s="79" t="s">
        <v>42</v>
      </c>
      <c r="E102" s="78" t="s">
        <v>238</v>
      </c>
      <c r="F102" s="84" t="s">
        <v>66</v>
      </c>
      <c r="G102" s="103">
        <v>2458196</v>
      </c>
      <c r="H102" s="103">
        <v>1131142.6000000001</v>
      </c>
    </row>
    <row r="103" spans="1:8" s="69" customFormat="1">
      <c r="A103" s="73" t="s">
        <v>92</v>
      </c>
      <c r="B103" s="74" t="s">
        <v>8</v>
      </c>
      <c r="C103" s="75" t="s">
        <v>14</v>
      </c>
      <c r="D103" s="75"/>
      <c r="E103" s="75"/>
      <c r="F103" s="75"/>
      <c r="G103" s="262">
        <f>G108+G126+G104</f>
        <v>75572</v>
      </c>
      <c r="H103" s="262">
        <f>H108+H126+H104</f>
        <v>82500</v>
      </c>
    </row>
    <row r="104" spans="1:8" s="69" customFormat="1" ht="0.75" hidden="1" customHeight="1">
      <c r="A104" s="73" t="s">
        <v>119</v>
      </c>
      <c r="B104" s="74" t="s">
        <v>8</v>
      </c>
      <c r="C104" s="74" t="s">
        <v>14</v>
      </c>
      <c r="D104" s="74" t="s">
        <v>5</v>
      </c>
      <c r="E104" s="94"/>
      <c r="F104" s="79"/>
      <c r="G104" s="262">
        <f t="shared" ref="G104:H106" si="10">SUM(G105)</f>
        <v>0</v>
      </c>
      <c r="H104" s="262">
        <f t="shared" si="10"/>
        <v>0</v>
      </c>
    </row>
    <row r="105" spans="1:8" s="69" customFormat="1" ht="63.75" hidden="1">
      <c r="A105" s="76" t="s">
        <v>64</v>
      </c>
      <c r="B105" s="77" t="s">
        <v>8</v>
      </c>
      <c r="C105" s="79" t="s">
        <v>14</v>
      </c>
      <c r="D105" s="79" t="s">
        <v>5</v>
      </c>
      <c r="E105" s="79" t="s">
        <v>212</v>
      </c>
      <c r="F105" s="75"/>
      <c r="G105" s="267">
        <f t="shared" si="10"/>
        <v>0</v>
      </c>
      <c r="H105" s="267">
        <f t="shared" si="10"/>
        <v>0</v>
      </c>
    </row>
    <row r="106" spans="1:8" s="69" customFormat="1" ht="25.5" hidden="1">
      <c r="A106" s="97" t="s">
        <v>121</v>
      </c>
      <c r="B106" s="77" t="s">
        <v>8</v>
      </c>
      <c r="C106" s="79" t="s">
        <v>14</v>
      </c>
      <c r="D106" s="79" t="s">
        <v>5</v>
      </c>
      <c r="E106" s="84" t="s">
        <v>120</v>
      </c>
      <c r="F106" s="84"/>
      <c r="G106" s="91">
        <f t="shared" si="10"/>
        <v>0</v>
      </c>
      <c r="H106" s="91">
        <f t="shared" si="10"/>
        <v>0</v>
      </c>
    </row>
    <row r="107" spans="1:8" s="69" customFormat="1" ht="5.25" hidden="1" customHeight="1">
      <c r="A107" s="81" t="s">
        <v>68</v>
      </c>
      <c r="B107" s="77" t="s">
        <v>8</v>
      </c>
      <c r="C107" s="79" t="s">
        <v>14</v>
      </c>
      <c r="D107" s="79" t="s">
        <v>5</v>
      </c>
      <c r="E107" s="84" t="s">
        <v>120</v>
      </c>
      <c r="F107" s="84" t="s">
        <v>69</v>
      </c>
      <c r="G107" s="91"/>
      <c r="H107" s="91"/>
    </row>
    <row r="108" spans="1:8" s="69" customFormat="1">
      <c r="A108" s="73" t="s">
        <v>15</v>
      </c>
      <c r="B108" s="80" t="s">
        <v>8</v>
      </c>
      <c r="C108" s="75" t="s">
        <v>14</v>
      </c>
      <c r="D108" s="75" t="s">
        <v>12</v>
      </c>
      <c r="E108" s="98"/>
      <c r="F108" s="75"/>
      <c r="G108" s="262">
        <f>G109</f>
        <v>75572</v>
      </c>
      <c r="H108" s="262">
        <f>H109</f>
        <v>82500</v>
      </c>
    </row>
    <row r="109" spans="1:8" s="69" customFormat="1" ht="57" customHeight="1">
      <c r="A109" s="146" t="s">
        <v>374</v>
      </c>
      <c r="B109" s="78" t="s">
        <v>8</v>
      </c>
      <c r="C109" s="79" t="s">
        <v>14</v>
      </c>
      <c r="D109" s="79" t="s">
        <v>12</v>
      </c>
      <c r="E109" s="79" t="s">
        <v>225</v>
      </c>
      <c r="F109" s="79"/>
      <c r="G109" s="91">
        <f>G110+G122+G114</f>
        <v>75572</v>
      </c>
      <c r="H109" s="91">
        <f>H110+H122+H114</f>
        <v>82500</v>
      </c>
    </row>
    <row r="110" spans="1:8" s="69" customFormat="1" ht="63.75" customHeight="1">
      <c r="A110" s="147" t="s">
        <v>381</v>
      </c>
      <c r="B110" s="78" t="s">
        <v>8</v>
      </c>
      <c r="C110" s="79" t="s">
        <v>14</v>
      </c>
      <c r="D110" s="79" t="s">
        <v>12</v>
      </c>
      <c r="E110" s="79" t="s">
        <v>241</v>
      </c>
      <c r="F110" s="79"/>
      <c r="G110" s="91">
        <f>G112</f>
        <v>500</v>
      </c>
      <c r="H110" s="91">
        <f>H112</f>
        <v>500</v>
      </c>
    </row>
    <row r="111" spans="1:8" s="69" customFormat="1" ht="38.25">
      <c r="A111" s="145" t="s">
        <v>152</v>
      </c>
      <c r="B111" s="78" t="s">
        <v>8</v>
      </c>
      <c r="C111" s="79" t="s">
        <v>14</v>
      </c>
      <c r="D111" s="79" t="s">
        <v>12</v>
      </c>
      <c r="E111" s="79" t="s">
        <v>242</v>
      </c>
      <c r="F111" s="79"/>
      <c r="G111" s="91">
        <f>G113</f>
        <v>500</v>
      </c>
      <c r="H111" s="91">
        <f>H113</f>
        <v>500</v>
      </c>
    </row>
    <row r="112" spans="1:8" s="69" customFormat="1" ht="39.6" customHeight="1">
      <c r="A112" s="145" t="s">
        <v>154</v>
      </c>
      <c r="B112" s="78" t="s">
        <v>8</v>
      </c>
      <c r="C112" s="79" t="s">
        <v>14</v>
      </c>
      <c r="D112" s="79" t="s">
        <v>12</v>
      </c>
      <c r="E112" s="79" t="s">
        <v>243</v>
      </c>
      <c r="F112" s="96"/>
      <c r="G112" s="264">
        <f>G113</f>
        <v>500</v>
      </c>
      <c r="H112" s="264">
        <f>H113</f>
        <v>500</v>
      </c>
    </row>
    <row r="113" spans="1:8" s="69" customFormat="1" ht="39.75" customHeight="1">
      <c r="A113" s="81" t="s">
        <v>68</v>
      </c>
      <c r="B113" s="78" t="s">
        <v>8</v>
      </c>
      <c r="C113" s="79" t="s">
        <v>14</v>
      </c>
      <c r="D113" s="79" t="s">
        <v>12</v>
      </c>
      <c r="E113" s="79" t="s">
        <v>243</v>
      </c>
      <c r="F113" s="79" t="s">
        <v>69</v>
      </c>
      <c r="G113" s="91">
        <v>500</v>
      </c>
      <c r="H113" s="91">
        <v>500</v>
      </c>
    </row>
    <row r="114" spans="1:8" s="69" customFormat="1" ht="63.75">
      <c r="A114" s="146" t="s">
        <v>382</v>
      </c>
      <c r="B114" s="77" t="s">
        <v>8</v>
      </c>
      <c r="C114" s="78" t="s">
        <v>14</v>
      </c>
      <c r="D114" s="79" t="s">
        <v>12</v>
      </c>
      <c r="E114" s="79" t="s">
        <v>244</v>
      </c>
      <c r="F114" s="79"/>
      <c r="G114" s="91">
        <f>G115</f>
        <v>74072</v>
      </c>
      <c r="H114" s="91">
        <f>H115</f>
        <v>81000</v>
      </c>
    </row>
    <row r="115" spans="1:8" s="69" customFormat="1" ht="27.75" customHeight="1">
      <c r="A115" s="145" t="s">
        <v>166</v>
      </c>
      <c r="B115" s="77" t="s">
        <v>8</v>
      </c>
      <c r="C115" s="78" t="s">
        <v>14</v>
      </c>
      <c r="D115" s="79" t="s">
        <v>12</v>
      </c>
      <c r="E115" s="94" t="s">
        <v>245</v>
      </c>
      <c r="F115" s="94"/>
      <c r="G115" s="91">
        <f>G118+G116+G120</f>
        <v>74072</v>
      </c>
      <c r="H115" s="91">
        <f>H118+H116+H120</f>
        <v>81000</v>
      </c>
    </row>
    <row r="116" spans="1:8" s="69" customFormat="1">
      <c r="A116" s="151" t="s">
        <v>248</v>
      </c>
      <c r="B116" s="78" t="s">
        <v>8</v>
      </c>
      <c r="C116" s="78" t="s">
        <v>14</v>
      </c>
      <c r="D116" s="79" t="s">
        <v>12</v>
      </c>
      <c r="E116" s="79" t="s">
        <v>247</v>
      </c>
      <c r="F116" s="79"/>
      <c r="G116" s="91">
        <f>G117</f>
        <v>43072</v>
      </c>
      <c r="H116" s="91">
        <f>H117</f>
        <v>50000</v>
      </c>
    </row>
    <row r="117" spans="1:8" s="69" customFormat="1" ht="38.25">
      <c r="A117" s="81" t="s">
        <v>68</v>
      </c>
      <c r="B117" s="77" t="s">
        <v>8</v>
      </c>
      <c r="C117" s="78" t="s">
        <v>14</v>
      </c>
      <c r="D117" s="79" t="s">
        <v>12</v>
      </c>
      <c r="E117" s="79" t="s">
        <v>247</v>
      </c>
      <c r="F117" s="94" t="s">
        <v>69</v>
      </c>
      <c r="G117" s="91">
        <v>43072</v>
      </c>
      <c r="H117" s="91">
        <v>50000</v>
      </c>
    </row>
    <row r="118" spans="1:8" s="69" customFormat="1" ht="25.5">
      <c r="A118" s="151" t="s">
        <v>168</v>
      </c>
      <c r="B118" s="78" t="s">
        <v>8</v>
      </c>
      <c r="C118" s="78" t="s">
        <v>14</v>
      </c>
      <c r="D118" s="79" t="s">
        <v>12</v>
      </c>
      <c r="E118" s="79" t="s">
        <v>246</v>
      </c>
      <c r="F118" s="79"/>
      <c r="G118" s="91">
        <f>G119</f>
        <v>1000</v>
      </c>
      <c r="H118" s="91">
        <f>H119</f>
        <v>1000</v>
      </c>
    </row>
    <row r="119" spans="1:8" s="69" customFormat="1" ht="38.25">
      <c r="A119" s="81" t="s">
        <v>68</v>
      </c>
      <c r="B119" s="77" t="s">
        <v>8</v>
      </c>
      <c r="C119" s="78" t="s">
        <v>14</v>
      </c>
      <c r="D119" s="79" t="s">
        <v>12</v>
      </c>
      <c r="E119" s="79" t="s">
        <v>246</v>
      </c>
      <c r="F119" s="94" t="s">
        <v>69</v>
      </c>
      <c r="G119" s="91">
        <v>1000</v>
      </c>
      <c r="H119" s="91">
        <v>1000</v>
      </c>
    </row>
    <row r="120" spans="1:8" s="69" customFormat="1" ht="15.95" customHeight="1">
      <c r="A120" s="151" t="s">
        <v>172</v>
      </c>
      <c r="B120" s="78" t="s">
        <v>8</v>
      </c>
      <c r="C120" s="78" t="s">
        <v>14</v>
      </c>
      <c r="D120" s="79" t="s">
        <v>12</v>
      </c>
      <c r="E120" s="79" t="s">
        <v>249</v>
      </c>
      <c r="F120" s="79"/>
      <c r="G120" s="91">
        <f>G121</f>
        <v>30000</v>
      </c>
      <c r="H120" s="91">
        <f>H121</f>
        <v>30000</v>
      </c>
    </row>
    <row r="121" spans="1:8" s="69" customFormat="1" ht="38.25">
      <c r="A121" s="81" t="s">
        <v>68</v>
      </c>
      <c r="B121" s="77" t="s">
        <v>8</v>
      </c>
      <c r="C121" s="78" t="s">
        <v>14</v>
      </c>
      <c r="D121" s="79" t="s">
        <v>12</v>
      </c>
      <c r="E121" s="79" t="s">
        <v>249</v>
      </c>
      <c r="F121" s="94" t="s">
        <v>69</v>
      </c>
      <c r="G121" s="91">
        <v>30000</v>
      </c>
      <c r="H121" s="91">
        <v>30000</v>
      </c>
    </row>
    <row r="122" spans="1:8" s="69" customFormat="1" ht="51">
      <c r="A122" s="146" t="s">
        <v>389</v>
      </c>
      <c r="B122" s="77" t="s">
        <v>8</v>
      </c>
      <c r="C122" s="78" t="s">
        <v>14</v>
      </c>
      <c r="D122" s="79" t="s">
        <v>12</v>
      </c>
      <c r="E122" s="79" t="s">
        <v>350</v>
      </c>
      <c r="F122" s="94"/>
      <c r="G122" s="91">
        <f>G123</f>
        <v>1000</v>
      </c>
      <c r="H122" s="91">
        <f>H123</f>
        <v>1000</v>
      </c>
    </row>
    <row r="123" spans="1:8" s="69" customFormat="1" ht="38.25">
      <c r="A123" s="81" t="s">
        <v>352</v>
      </c>
      <c r="B123" s="77" t="s">
        <v>8</v>
      </c>
      <c r="C123" s="78" t="s">
        <v>14</v>
      </c>
      <c r="D123" s="79" t="s">
        <v>12</v>
      </c>
      <c r="E123" s="79" t="s">
        <v>351</v>
      </c>
      <c r="F123" s="94"/>
      <c r="G123" s="91">
        <f>G125</f>
        <v>1000</v>
      </c>
      <c r="H123" s="91">
        <f>H125</f>
        <v>1000</v>
      </c>
    </row>
    <row r="124" spans="1:8" s="69" customFormat="1" ht="36" customHeight="1">
      <c r="A124" s="81" t="s">
        <v>353</v>
      </c>
      <c r="B124" s="77" t="s">
        <v>8</v>
      </c>
      <c r="C124" s="78" t="s">
        <v>14</v>
      </c>
      <c r="D124" s="79" t="s">
        <v>12</v>
      </c>
      <c r="E124" s="79" t="s">
        <v>354</v>
      </c>
      <c r="F124" s="94"/>
      <c r="G124" s="91">
        <v>1000</v>
      </c>
      <c r="H124" s="91">
        <v>1000</v>
      </c>
    </row>
    <row r="125" spans="1:8" s="69" customFormat="1" ht="36.75" customHeight="1">
      <c r="A125" s="81" t="s">
        <v>68</v>
      </c>
      <c r="B125" s="77" t="s">
        <v>8</v>
      </c>
      <c r="C125" s="78" t="s">
        <v>14</v>
      </c>
      <c r="D125" s="79" t="s">
        <v>12</v>
      </c>
      <c r="E125" s="79" t="s">
        <v>354</v>
      </c>
      <c r="F125" s="94" t="s">
        <v>69</v>
      </c>
      <c r="G125" s="91">
        <v>1000</v>
      </c>
      <c r="H125" s="91">
        <v>1000</v>
      </c>
    </row>
    <row r="126" spans="1:8" s="69" customFormat="1" ht="25.5" hidden="1">
      <c r="A126" s="73" t="s">
        <v>96</v>
      </c>
      <c r="B126" s="74" t="s">
        <v>8</v>
      </c>
      <c r="C126" s="74" t="s">
        <v>14</v>
      </c>
      <c r="D126" s="74" t="s">
        <v>14</v>
      </c>
      <c r="E126" s="79"/>
      <c r="F126" s="79"/>
      <c r="G126" s="262">
        <f t="shared" ref="G126:H128" si="11">SUM(G127)</f>
        <v>0</v>
      </c>
      <c r="H126" s="262">
        <f t="shared" si="11"/>
        <v>0</v>
      </c>
    </row>
    <row r="127" spans="1:8" s="69" customFormat="1" ht="25.5" hidden="1">
      <c r="A127" s="147" t="s">
        <v>355</v>
      </c>
      <c r="B127" s="77" t="s">
        <v>8</v>
      </c>
      <c r="C127" s="79" t="s">
        <v>14</v>
      </c>
      <c r="D127" s="79" t="s">
        <v>14</v>
      </c>
      <c r="E127" s="79" t="s">
        <v>239</v>
      </c>
      <c r="F127" s="75"/>
      <c r="G127" s="267">
        <f t="shared" si="11"/>
        <v>0</v>
      </c>
      <c r="H127" s="267">
        <f t="shared" si="11"/>
        <v>0</v>
      </c>
    </row>
    <row r="128" spans="1:8" s="69" customFormat="1" ht="16.149999999999999" hidden="1" customHeight="1">
      <c r="A128" s="152" t="s">
        <v>198</v>
      </c>
      <c r="B128" s="77" t="s">
        <v>8</v>
      </c>
      <c r="C128" s="79" t="s">
        <v>14</v>
      </c>
      <c r="D128" s="79" t="s">
        <v>14</v>
      </c>
      <c r="E128" s="84" t="s">
        <v>240</v>
      </c>
      <c r="F128" s="84"/>
      <c r="G128" s="91">
        <f t="shared" si="11"/>
        <v>0</v>
      </c>
      <c r="H128" s="91">
        <f t="shared" si="11"/>
        <v>0</v>
      </c>
    </row>
    <row r="129" spans="1:8" s="69" customFormat="1" ht="27" hidden="1" customHeight="1">
      <c r="A129" s="97" t="s">
        <v>99</v>
      </c>
      <c r="B129" s="77" t="s">
        <v>8</v>
      </c>
      <c r="C129" s="79" t="s">
        <v>14</v>
      </c>
      <c r="D129" s="79" t="s">
        <v>14</v>
      </c>
      <c r="E129" s="84" t="s">
        <v>250</v>
      </c>
      <c r="F129" s="84"/>
      <c r="G129" s="91">
        <f>G130</f>
        <v>0</v>
      </c>
      <c r="H129" s="91">
        <f>H130</f>
        <v>0</v>
      </c>
    </row>
    <row r="130" spans="1:8" s="69" customFormat="1" hidden="1">
      <c r="A130" s="153" t="s">
        <v>84</v>
      </c>
      <c r="B130" s="77" t="s">
        <v>8</v>
      </c>
      <c r="C130" s="79" t="s">
        <v>14</v>
      </c>
      <c r="D130" s="79" t="s">
        <v>14</v>
      </c>
      <c r="E130" s="84" t="s">
        <v>250</v>
      </c>
      <c r="F130" s="84" t="s">
        <v>85</v>
      </c>
      <c r="G130" s="91">
        <v>0</v>
      </c>
      <c r="H130" s="91">
        <v>0</v>
      </c>
    </row>
    <row r="131" spans="1:8" s="69" customFormat="1">
      <c r="A131" s="73" t="s">
        <v>87</v>
      </c>
      <c r="B131" s="80" t="s">
        <v>8</v>
      </c>
      <c r="C131" s="75" t="s">
        <v>16</v>
      </c>
      <c r="D131" s="75"/>
      <c r="E131" s="75"/>
      <c r="F131" s="75"/>
      <c r="G131" s="262">
        <f>G132+G157</f>
        <v>3838355.2800000003</v>
      </c>
      <c r="H131" s="262">
        <f>H132+H157</f>
        <v>3057192.95</v>
      </c>
    </row>
    <row r="132" spans="1:8" s="69" customFormat="1">
      <c r="A132" s="70" t="s">
        <v>17</v>
      </c>
      <c r="B132" s="92" t="s">
        <v>8</v>
      </c>
      <c r="C132" s="71" t="s">
        <v>16</v>
      </c>
      <c r="D132" s="71" t="s">
        <v>5</v>
      </c>
      <c r="E132" s="72"/>
      <c r="F132" s="72"/>
      <c r="G132" s="107">
        <f>G138+G133</f>
        <v>2462332.08</v>
      </c>
      <c r="H132" s="107">
        <f>H138+H133</f>
        <v>1678169.75</v>
      </c>
    </row>
    <row r="133" spans="1:8" s="69" customFormat="1" ht="51">
      <c r="A133" s="146" t="s">
        <v>374</v>
      </c>
      <c r="B133" s="99" t="s">
        <v>8</v>
      </c>
      <c r="C133" s="79" t="s">
        <v>16</v>
      </c>
      <c r="D133" s="78" t="s">
        <v>5</v>
      </c>
      <c r="E133" s="79" t="s">
        <v>225</v>
      </c>
      <c r="F133" s="78"/>
      <c r="G133" s="91">
        <f>G134</f>
        <v>500</v>
      </c>
      <c r="H133" s="91">
        <f>H134</f>
        <v>500</v>
      </c>
    </row>
    <row r="134" spans="1:8" s="69" customFormat="1" ht="67.150000000000006" customHeight="1">
      <c r="A134" s="147" t="s">
        <v>381</v>
      </c>
      <c r="B134" s="99" t="s">
        <v>8</v>
      </c>
      <c r="C134" s="79" t="s">
        <v>16</v>
      </c>
      <c r="D134" s="78" t="s">
        <v>5</v>
      </c>
      <c r="E134" s="79" t="s">
        <v>241</v>
      </c>
      <c r="F134" s="78"/>
      <c r="G134" s="91">
        <f>G137</f>
        <v>500</v>
      </c>
      <c r="H134" s="91">
        <f>H137</f>
        <v>500</v>
      </c>
    </row>
    <row r="135" spans="1:8" s="69" customFormat="1" ht="38.25">
      <c r="A135" s="145" t="s">
        <v>152</v>
      </c>
      <c r="B135" s="99" t="s">
        <v>8</v>
      </c>
      <c r="C135" s="79" t="s">
        <v>16</v>
      </c>
      <c r="D135" s="78" t="s">
        <v>5</v>
      </c>
      <c r="E135" s="79" t="s">
        <v>242</v>
      </c>
      <c r="F135" s="78"/>
      <c r="G135" s="91">
        <f>G136</f>
        <v>500</v>
      </c>
      <c r="H135" s="91">
        <f>H136</f>
        <v>500</v>
      </c>
    </row>
    <row r="136" spans="1:8" s="69" customFormat="1" ht="39" customHeight="1">
      <c r="A136" s="145" t="s">
        <v>154</v>
      </c>
      <c r="B136" s="99" t="s">
        <v>8</v>
      </c>
      <c r="C136" s="79" t="s">
        <v>16</v>
      </c>
      <c r="D136" s="78" t="s">
        <v>5</v>
      </c>
      <c r="E136" s="79" t="s">
        <v>243</v>
      </c>
      <c r="F136" s="78"/>
      <c r="G136" s="91">
        <f>G137</f>
        <v>500</v>
      </c>
      <c r="H136" s="91">
        <f>H137</f>
        <v>500</v>
      </c>
    </row>
    <row r="137" spans="1:8" s="69" customFormat="1" ht="38.25">
      <c r="A137" s="81" t="s">
        <v>68</v>
      </c>
      <c r="B137" s="99" t="s">
        <v>8</v>
      </c>
      <c r="C137" s="79" t="s">
        <v>16</v>
      </c>
      <c r="D137" s="78" t="s">
        <v>5</v>
      </c>
      <c r="E137" s="79" t="s">
        <v>243</v>
      </c>
      <c r="F137" s="79" t="s">
        <v>69</v>
      </c>
      <c r="G137" s="91">
        <v>500</v>
      </c>
      <c r="H137" s="91">
        <v>500</v>
      </c>
    </row>
    <row r="138" spans="1:8" s="69" customFormat="1" ht="38.25">
      <c r="A138" s="147" t="s">
        <v>384</v>
      </c>
      <c r="B138" s="99" t="s">
        <v>8</v>
      </c>
      <c r="C138" s="79" t="s">
        <v>16</v>
      </c>
      <c r="D138" s="78" t="s">
        <v>5</v>
      </c>
      <c r="E138" s="79" t="s">
        <v>251</v>
      </c>
      <c r="F138" s="78"/>
      <c r="G138" s="161">
        <f>G139+G149+G153</f>
        <v>2461832.08</v>
      </c>
      <c r="H138" s="161">
        <f>H139+H149+H153</f>
        <v>1677669.75</v>
      </c>
    </row>
    <row r="139" spans="1:8" s="69" customFormat="1" ht="38.25">
      <c r="A139" s="154" t="s">
        <v>385</v>
      </c>
      <c r="B139" s="112" t="s">
        <v>8</v>
      </c>
      <c r="C139" s="83" t="s">
        <v>16</v>
      </c>
      <c r="D139" s="84" t="s">
        <v>5</v>
      </c>
      <c r="E139" s="79" t="s">
        <v>252</v>
      </c>
      <c r="F139" s="78"/>
      <c r="G139" s="91">
        <f>G140</f>
        <v>2459832.08</v>
      </c>
      <c r="H139" s="91">
        <f>H140</f>
        <v>1675669.75</v>
      </c>
    </row>
    <row r="140" spans="1:8" s="69" customFormat="1">
      <c r="A140" s="157" t="s">
        <v>176</v>
      </c>
      <c r="B140" s="112" t="s">
        <v>8</v>
      </c>
      <c r="C140" s="79" t="s">
        <v>16</v>
      </c>
      <c r="D140" s="78" t="s">
        <v>5</v>
      </c>
      <c r="E140" s="79" t="s">
        <v>253</v>
      </c>
      <c r="F140" s="79"/>
      <c r="G140" s="91">
        <f>G141+G145+G147</f>
        <v>2459832.08</v>
      </c>
      <c r="H140" s="91">
        <f>H141+H145+H147</f>
        <v>1675669.75</v>
      </c>
    </row>
    <row r="141" spans="1:8" s="69" customFormat="1" ht="29.45" customHeight="1">
      <c r="A141" s="156" t="s">
        <v>88</v>
      </c>
      <c r="B141" s="78" t="s">
        <v>8</v>
      </c>
      <c r="C141" s="79" t="s">
        <v>16</v>
      </c>
      <c r="D141" s="78" t="s">
        <v>5</v>
      </c>
      <c r="E141" s="79" t="s">
        <v>254</v>
      </c>
      <c r="F141" s="79"/>
      <c r="G141" s="161">
        <f>G142+G143+G144</f>
        <v>2458832.08</v>
      </c>
      <c r="H141" s="161">
        <f>H142+H143+H144</f>
        <v>1674669.75</v>
      </c>
    </row>
    <row r="142" spans="1:8" s="69" customFormat="1" ht="25.5">
      <c r="A142" s="81" t="s">
        <v>95</v>
      </c>
      <c r="B142" s="99" t="s">
        <v>8</v>
      </c>
      <c r="C142" s="79" t="s">
        <v>16</v>
      </c>
      <c r="D142" s="78" t="s">
        <v>5</v>
      </c>
      <c r="E142" s="79" t="s">
        <v>254</v>
      </c>
      <c r="F142" s="79" t="s">
        <v>93</v>
      </c>
      <c r="G142" s="91">
        <v>2015587.66</v>
      </c>
      <c r="H142" s="91">
        <v>1293775.33</v>
      </c>
    </row>
    <row r="143" spans="1:8" s="69" customFormat="1" ht="38.25">
      <c r="A143" s="81" t="s">
        <v>68</v>
      </c>
      <c r="B143" s="99" t="s">
        <v>8</v>
      </c>
      <c r="C143" s="83" t="s">
        <v>16</v>
      </c>
      <c r="D143" s="84" t="s">
        <v>5</v>
      </c>
      <c r="E143" s="79" t="s">
        <v>254</v>
      </c>
      <c r="F143" s="79" t="s">
        <v>69</v>
      </c>
      <c r="G143" s="91">
        <v>432244.42</v>
      </c>
      <c r="H143" s="91">
        <v>369894.42</v>
      </c>
    </row>
    <row r="144" spans="1:8" s="69" customFormat="1">
      <c r="A144" s="82" t="s">
        <v>70</v>
      </c>
      <c r="B144" s="99" t="s">
        <v>8</v>
      </c>
      <c r="C144" s="83" t="s">
        <v>16</v>
      </c>
      <c r="D144" s="84" t="s">
        <v>5</v>
      </c>
      <c r="E144" s="79" t="s">
        <v>254</v>
      </c>
      <c r="F144" s="79" t="s">
        <v>71</v>
      </c>
      <c r="G144" s="91">
        <v>11000</v>
      </c>
      <c r="H144" s="91">
        <v>11000</v>
      </c>
    </row>
    <row r="145" spans="1:8" s="69" customFormat="1" ht="25.5">
      <c r="A145" s="155" t="s">
        <v>180</v>
      </c>
      <c r="B145" s="99" t="s">
        <v>8</v>
      </c>
      <c r="C145" s="79" t="s">
        <v>16</v>
      </c>
      <c r="D145" s="78" t="s">
        <v>5</v>
      </c>
      <c r="E145" s="79" t="s">
        <v>255</v>
      </c>
      <c r="F145" s="78"/>
      <c r="G145" s="161">
        <f>G146</f>
        <v>500</v>
      </c>
      <c r="H145" s="161">
        <f>H146</f>
        <v>500</v>
      </c>
    </row>
    <row r="146" spans="1:8" s="69" customFormat="1" ht="38.25">
      <c r="A146" s="145" t="s">
        <v>68</v>
      </c>
      <c r="B146" s="99" t="s">
        <v>8</v>
      </c>
      <c r="C146" s="79" t="s">
        <v>16</v>
      </c>
      <c r="D146" s="78" t="s">
        <v>5</v>
      </c>
      <c r="E146" s="79" t="s">
        <v>255</v>
      </c>
      <c r="F146" s="78" t="s">
        <v>69</v>
      </c>
      <c r="G146" s="91">
        <v>500</v>
      </c>
      <c r="H146" s="91">
        <v>500</v>
      </c>
    </row>
    <row r="147" spans="1:8" s="69" customFormat="1" ht="24" customHeight="1">
      <c r="A147" s="148" t="s">
        <v>182</v>
      </c>
      <c r="B147" s="99" t="s">
        <v>8</v>
      </c>
      <c r="C147" s="79" t="s">
        <v>16</v>
      </c>
      <c r="D147" s="78" t="s">
        <v>5</v>
      </c>
      <c r="E147" s="79" t="s">
        <v>256</v>
      </c>
      <c r="F147" s="79"/>
      <c r="G147" s="161">
        <f>G148</f>
        <v>500</v>
      </c>
      <c r="H147" s="161">
        <f>H148</f>
        <v>500</v>
      </c>
    </row>
    <row r="148" spans="1:8" s="69" customFormat="1" ht="38.25">
      <c r="A148" s="145" t="s">
        <v>68</v>
      </c>
      <c r="B148" s="99" t="s">
        <v>8</v>
      </c>
      <c r="C148" s="79" t="s">
        <v>16</v>
      </c>
      <c r="D148" s="78" t="s">
        <v>5</v>
      </c>
      <c r="E148" s="79" t="s">
        <v>256</v>
      </c>
      <c r="F148" s="79" t="s">
        <v>69</v>
      </c>
      <c r="G148" s="91">
        <v>500</v>
      </c>
      <c r="H148" s="91">
        <v>500</v>
      </c>
    </row>
    <row r="149" spans="1:8" s="69" customFormat="1" ht="36" customHeight="1">
      <c r="A149" s="158" t="s">
        <v>386</v>
      </c>
      <c r="B149" s="112" t="s">
        <v>8</v>
      </c>
      <c r="C149" s="83" t="s">
        <v>16</v>
      </c>
      <c r="D149" s="84" t="s">
        <v>5</v>
      </c>
      <c r="E149" s="79" t="s">
        <v>258</v>
      </c>
      <c r="F149" s="78"/>
      <c r="G149" s="91">
        <f t="shared" ref="G149:H151" si="12">G150</f>
        <v>1000</v>
      </c>
      <c r="H149" s="91">
        <f t="shared" si="12"/>
        <v>1000</v>
      </c>
    </row>
    <row r="150" spans="1:8" s="69" customFormat="1" ht="25.5">
      <c r="A150" s="151" t="s">
        <v>186</v>
      </c>
      <c r="B150" s="112" t="s">
        <v>8</v>
      </c>
      <c r="C150" s="79" t="s">
        <v>16</v>
      </c>
      <c r="D150" s="78" t="s">
        <v>5</v>
      </c>
      <c r="E150" s="79" t="s">
        <v>259</v>
      </c>
      <c r="F150" s="79"/>
      <c r="G150" s="91">
        <f t="shared" si="12"/>
        <v>1000</v>
      </c>
      <c r="H150" s="91">
        <f t="shared" si="12"/>
        <v>1000</v>
      </c>
    </row>
    <row r="151" spans="1:8" s="69" customFormat="1" ht="25.5">
      <c r="A151" s="159" t="s">
        <v>94</v>
      </c>
      <c r="B151" s="78" t="s">
        <v>8</v>
      </c>
      <c r="C151" s="79" t="s">
        <v>16</v>
      </c>
      <c r="D151" s="78" t="s">
        <v>5</v>
      </c>
      <c r="E151" s="79" t="s">
        <v>260</v>
      </c>
      <c r="F151" s="79"/>
      <c r="G151" s="91">
        <f t="shared" si="12"/>
        <v>1000</v>
      </c>
      <c r="H151" s="91">
        <f t="shared" si="12"/>
        <v>1000</v>
      </c>
    </row>
    <row r="152" spans="1:8" s="69" customFormat="1" ht="38.25">
      <c r="A152" s="81" t="s">
        <v>68</v>
      </c>
      <c r="B152" s="99" t="s">
        <v>8</v>
      </c>
      <c r="C152" s="83" t="s">
        <v>16</v>
      </c>
      <c r="D152" s="84" t="s">
        <v>5</v>
      </c>
      <c r="E152" s="79" t="s">
        <v>260</v>
      </c>
      <c r="F152" s="79" t="s">
        <v>69</v>
      </c>
      <c r="G152" s="91">
        <v>1000</v>
      </c>
      <c r="H152" s="91">
        <v>1000</v>
      </c>
    </row>
    <row r="153" spans="1:8" s="69" customFormat="1" ht="13.5" customHeight="1">
      <c r="A153" s="160" t="s">
        <v>492</v>
      </c>
      <c r="B153" s="78" t="s">
        <v>8</v>
      </c>
      <c r="C153" s="83" t="s">
        <v>16</v>
      </c>
      <c r="D153" s="84" t="s">
        <v>5</v>
      </c>
      <c r="E153" s="79" t="s">
        <v>263</v>
      </c>
      <c r="F153" s="78"/>
      <c r="G153" s="91">
        <f t="shared" ref="G153:H155" si="13">G154</f>
        <v>1000</v>
      </c>
      <c r="H153" s="91">
        <f t="shared" si="13"/>
        <v>1000</v>
      </c>
    </row>
    <row r="154" spans="1:8" s="69" customFormat="1" ht="38.25">
      <c r="A154" s="151" t="s">
        <v>190</v>
      </c>
      <c r="B154" s="112" t="s">
        <v>8</v>
      </c>
      <c r="C154" s="79" t="s">
        <v>16</v>
      </c>
      <c r="D154" s="78" t="s">
        <v>5</v>
      </c>
      <c r="E154" s="79" t="s">
        <v>261</v>
      </c>
      <c r="F154" s="79"/>
      <c r="G154" s="91">
        <f t="shared" si="13"/>
        <v>1000</v>
      </c>
      <c r="H154" s="91">
        <f t="shared" si="13"/>
        <v>1000</v>
      </c>
    </row>
    <row r="155" spans="1:8" s="69" customFormat="1" ht="25.5">
      <c r="A155" s="93" t="s">
        <v>192</v>
      </c>
      <c r="B155" s="78" t="s">
        <v>8</v>
      </c>
      <c r="C155" s="79" t="s">
        <v>16</v>
      </c>
      <c r="D155" s="78" t="s">
        <v>5</v>
      </c>
      <c r="E155" s="79" t="s">
        <v>262</v>
      </c>
      <c r="F155" s="79"/>
      <c r="G155" s="91">
        <f t="shared" si="13"/>
        <v>1000</v>
      </c>
      <c r="H155" s="91">
        <f t="shared" si="13"/>
        <v>1000</v>
      </c>
    </row>
    <row r="156" spans="1:8" s="69" customFormat="1" ht="38.25">
      <c r="A156" s="81" t="s">
        <v>68</v>
      </c>
      <c r="B156" s="99" t="s">
        <v>8</v>
      </c>
      <c r="C156" s="83" t="s">
        <v>16</v>
      </c>
      <c r="D156" s="84" t="s">
        <v>5</v>
      </c>
      <c r="E156" s="79" t="s">
        <v>262</v>
      </c>
      <c r="F156" s="79" t="s">
        <v>69</v>
      </c>
      <c r="G156" s="91">
        <v>1000</v>
      </c>
      <c r="H156" s="91">
        <v>1000</v>
      </c>
    </row>
    <row r="157" spans="1:8" s="69" customFormat="1" ht="25.5">
      <c r="A157" s="73" t="s">
        <v>89</v>
      </c>
      <c r="B157" s="95" t="s">
        <v>8</v>
      </c>
      <c r="C157" s="75" t="s">
        <v>16</v>
      </c>
      <c r="D157" s="75" t="s">
        <v>7</v>
      </c>
      <c r="E157" s="75"/>
      <c r="F157" s="75"/>
      <c r="G157" s="262">
        <f>G159</f>
        <v>1376023.2</v>
      </c>
      <c r="H157" s="262">
        <f>H159</f>
        <v>1379023.2</v>
      </c>
    </row>
    <row r="158" spans="1:8" s="69" customFormat="1" ht="38.25">
      <c r="A158" s="147" t="s">
        <v>384</v>
      </c>
      <c r="B158" s="112" t="s">
        <v>8</v>
      </c>
      <c r="C158" s="83" t="s">
        <v>16</v>
      </c>
      <c r="D158" s="84" t="s">
        <v>7</v>
      </c>
      <c r="E158" s="79" t="s">
        <v>251</v>
      </c>
      <c r="F158" s="75"/>
      <c r="G158" s="91">
        <f t="shared" ref="G158:H158" si="14">G159</f>
        <v>1376023.2</v>
      </c>
      <c r="H158" s="91">
        <f t="shared" si="14"/>
        <v>1379023.2</v>
      </c>
    </row>
    <row r="159" spans="1:8" s="69" customFormat="1" ht="38.25">
      <c r="A159" s="154" t="s">
        <v>385</v>
      </c>
      <c r="B159" s="112" t="s">
        <v>8</v>
      </c>
      <c r="C159" s="83" t="s">
        <v>16</v>
      </c>
      <c r="D159" s="84" t="s">
        <v>7</v>
      </c>
      <c r="E159" s="79" t="s">
        <v>252</v>
      </c>
      <c r="F159" s="78"/>
      <c r="G159" s="91">
        <f>G161</f>
        <v>1376023.2</v>
      </c>
      <c r="H159" s="91">
        <f>H161</f>
        <v>1379023.2</v>
      </c>
    </row>
    <row r="160" spans="1:8" s="69" customFormat="1">
      <c r="A160" s="157" t="s">
        <v>176</v>
      </c>
      <c r="B160" s="112" t="s">
        <v>8</v>
      </c>
      <c r="C160" s="79" t="s">
        <v>16</v>
      </c>
      <c r="D160" s="78" t="s">
        <v>7</v>
      </c>
      <c r="E160" s="79" t="s">
        <v>253</v>
      </c>
      <c r="F160" s="79"/>
      <c r="G160" s="91">
        <f>G161</f>
        <v>1376023.2</v>
      </c>
      <c r="H160" s="91">
        <f>H161</f>
        <v>1379023.2</v>
      </c>
    </row>
    <row r="161" spans="1:8" s="69" customFormat="1" ht="52.15" customHeight="1">
      <c r="A161" s="145" t="s">
        <v>314</v>
      </c>
      <c r="B161" s="99" t="s">
        <v>8</v>
      </c>
      <c r="C161" s="79" t="s">
        <v>16</v>
      </c>
      <c r="D161" s="78" t="s">
        <v>7</v>
      </c>
      <c r="E161" s="79" t="s">
        <v>257</v>
      </c>
      <c r="F161" s="79"/>
      <c r="G161" s="91">
        <f>G163+G162</f>
        <v>1376023.2</v>
      </c>
      <c r="H161" s="91">
        <f>H163+H162</f>
        <v>1379023.2</v>
      </c>
    </row>
    <row r="162" spans="1:8" s="69" customFormat="1" ht="27.75" customHeight="1">
      <c r="A162" s="145" t="s">
        <v>65</v>
      </c>
      <c r="B162" s="78" t="s">
        <v>8</v>
      </c>
      <c r="C162" s="79" t="s">
        <v>16</v>
      </c>
      <c r="D162" s="78" t="s">
        <v>7</v>
      </c>
      <c r="E162" s="79" t="s">
        <v>257</v>
      </c>
      <c r="F162" s="79" t="s">
        <v>66</v>
      </c>
      <c r="G162" s="91">
        <v>1184023.2</v>
      </c>
      <c r="H162" s="91">
        <v>1184023.2</v>
      </c>
    </row>
    <row r="163" spans="1:8" s="69" customFormat="1" ht="27.75" customHeight="1">
      <c r="A163" s="145" t="s">
        <v>68</v>
      </c>
      <c r="B163" s="78" t="s">
        <v>8</v>
      </c>
      <c r="C163" s="79" t="s">
        <v>16</v>
      </c>
      <c r="D163" s="78" t="s">
        <v>7</v>
      </c>
      <c r="E163" s="79" t="s">
        <v>257</v>
      </c>
      <c r="F163" s="79" t="s">
        <v>69</v>
      </c>
      <c r="G163" s="91">
        <v>192000</v>
      </c>
      <c r="H163" s="91">
        <v>195000</v>
      </c>
    </row>
    <row r="164" spans="1:8" s="69" customFormat="1">
      <c r="A164" s="73" t="s">
        <v>18</v>
      </c>
      <c r="B164" s="80" t="s">
        <v>8</v>
      </c>
      <c r="C164" s="75" t="s">
        <v>13</v>
      </c>
      <c r="D164" s="75"/>
      <c r="E164" s="75"/>
      <c r="F164" s="75"/>
      <c r="G164" s="262">
        <f>G165+G170</f>
        <v>511172.57</v>
      </c>
      <c r="H164" s="262">
        <f>H165+H170</f>
        <v>467612.33</v>
      </c>
    </row>
    <row r="165" spans="1:8" s="69" customFormat="1">
      <c r="A165" s="104" t="s">
        <v>52</v>
      </c>
      <c r="B165" s="105" t="s">
        <v>8</v>
      </c>
      <c r="C165" s="106" t="s">
        <v>13</v>
      </c>
      <c r="D165" s="102" t="s">
        <v>5</v>
      </c>
      <c r="E165" s="102"/>
      <c r="F165" s="102"/>
      <c r="G165" s="107">
        <f t="shared" ref="G165:H168" si="15">G166</f>
        <v>478172.57</v>
      </c>
      <c r="H165" s="107">
        <f t="shared" si="15"/>
        <v>434612.33</v>
      </c>
    </row>
    <row r="166" spans="1:8" s="69" customFormat="1" ht="38.25">
      <c r="A166" s="76" t="s">
        <v>443</v>
      </c>
      <c r="B166" s="77" t="s">
        <v>8</v>
      </c>
      <c r="C166" s="108" t="s">
        <v>13</v>
      </c>
      <c r="D166" s="101" t="s">
        <v>5</v>
      </c>
      <c r="E166" s="79" t="s">
        <v>444</v>
      </c>
      <c r="F166" s="79"/>
      <c r="G166" s="91">
        <f t="shared" si="15"/>
        <v>478172.57</v>
      </c>
      <c r="H166" s="91">
        <f t="shared" si="15"/>
        <v>434612.33</v>
      </c>
    </row>
    <row r="167" spans="1:8" s="69" customFormat="1" ht="38.25">
      <c r="A167" s="100" t="s">
        <v>445</v>
      </c>
      <c r="B167" s="77" t="s">
        <v>8</v>
      </c>
      <c r="C167" s="108" t="s">
        <v>13</v>
      </c>
      <c r="D167" s="101" t="s">
        <v>5</v>
      </c>
      <c r="E167" s="101" t="s">
        <v>446</v>
      </c>
      <c r="F167" s="102"/>
      <c r="G167" s="107">
        <f t="shared" si="15"/>
        <v>478172.57</v>
      </c>
      <c r="H167" s="107">
        <f t="shared" si="15"/>
        <v>434612.33</v>
      </c>
    </row>
    <row r="168" spans="1:8" s="69" customFormat="1" ht="25.5">
      <c r="A168" s="100" t="s">
        <v>81</v>
      </c>
      <c r="B168" s="77" t="s">
        <v>8</v>
      </c>
      <c r="C168" s="108" t="s">
        <v>13</v>
      </c>
      <c r="D168" s="101" t="s">
        <v>5</v>
      </c>
      <c r="E168" s="101" t="s">
        <v>447</v>
      </c>
      <c r="F168" s="102"/>
      <c r="G168" s="103">
        <f t="shared" si="15"/>
        <v>478172.57</v>
      </c>
      <c r="H168" s="103">
        <f t="shared" si="15"/>
        <v>434612.33</v>
      </c>
    </row>
    <row r="169" spans="1:8" s="69" customFormat="1" ht="25.5">
      <c r="A169" s="172" t="s">
        <v>82</v>
      </c>
      <c r="B169" s="77" t="s">
        <v>8</v>
      </c>
      <c r="C169" s="108" t="s">
        <v>13</v>
      </c>
      <c r="D169" s="101" t="s">
        <v>5</v>
      </c>
      <c r="E169" s="101" t="s">
        <v>456</v>
      </c>
      <c r="F169" s="101" t="s">
        <v>83</v>
      </c>
      <c r="G169" s="103">
        <v>478172.57</v>
      </c>
      <c r="H169" s="103">
        <v>434612.33</v>
      </c>
    </row>
    <row r="170" spans="1:8" s="69" customFormat="1">
      <c r="A170" s="276" t="s">
        <v>318</v>
      </c>
      <c r="B170" s="80" t="s">
        <v>8</v>
      </c>
      <c r="C170" s="106" t="s">
        <v>13</v>
      </c>
      <c r="D170" s="102" t="s">
        <v>12</v>
      </c>
      <c r="E170" s="102"/>
      <c r="F170" s="102"/>
      <c r="G170" s="107">
        <f>G171+G175</f>
        <v>33000</v>
      </c>
      <c r="H170" s="107">
        <f>H171+H175</f>
        <v>33000</v>
      </c>
    </row>
    <row r="171" spans="1:8" s="69" customFormat="1" ht="38.25">
      <c r="A171" s="76" t="s">
        <v>443</v>
      </c>
      <c r="B171" s="77" t="s">
        <v>8</v>
      </c>
      <c r="C171" s="108" t="s">
        <v>13</v>
      </c>
      <c r="D171" s="101" t="s">
        <v>12</v>
      </c>
      <c r="E171" s="101" t="s">
        <v>444</v>
      </c>
      <c r="F171" s="101"/>
      <c r="G171" s="103">
        <v>3000</v>
      </c>
      <c r="H171" s="103">
        <v>3000</v>
      </c>
    </row>
    <row r="172" spans="1:8" s="69" customFormat="1" ht="25.5">
      <c r="A172" s="172" t="s">
        <v>448</v>
      </c>
      <c r="B172" s="77" t="s">
        <v>8</v>
      </c>
      <c r="C172" s="108" t="s">
        <v>13</v>
      </c>
      <c r="D172" s="101" t="s">
        <v>12</v>
      </c>
      <c r="E172" s="101" t="s">
        <v>449</v>
      </c>
      <c r="F172" s="101"/>
      <c r="G172" s="103">
        <v>3000</v>
      </c>
      <c r="H172" s="103">
        <v>3000</v>
      </c>
    </row>
    <row r="173" spans="1:8" s="69" customFormat="1" ht="38.25">
      <c r="A173" s="172" t="s">
        <v>457</v>
      </c>
      <c r="B173" s="77" t="s">
        <v>8</v>
      </c>
      <c r="C173" s="108" t="s">
        <v>13</v>
      </c>
      <c r="D173" s="101" t="s">
        <v>12</v>
      </c>
      <c r="E173" s="101" t="s">
        <v>451</v>
      </c>
      <c r="F173" s="101"/>
      <c r="G173" s="103">
        <v>3000</v>
      </c>
      <c r="H173" s="103">
        <v>3000</v>
      </c>
    </row>
    <row r="174" spans="1:8" s="69" customFormat="1" ht="38.25">
      <c r="A174" s="172" t="s">
        <v>452</v>
      </c>
      <c r="B174" s="77" t="s">
        <v>8</v>
      </c>
      <c r="C174" s="108" t="s">
        <v>13</v>
      </c>
      <c r="D174" s="101" t="s">
        <v>12</v>
      </c>
      <c r="E174" s="101" t="s">
        <v>451</v>
      </c>
      <c r="F174" s="101" t="s">
        <v>453</v>
      </c>
      <c r="G174" s="103">
        <v>3000</v>
      </c>
      <c r="H174" s="103">
        <v>3000</v>
      </c>
    </row>
    <row r="175" spans="1:8" s="69" customFormat="1" ht="89.25">
      <c r="A175" s="172" t="s">
        <v>426</v>
      </c>
      <c r="B175" s="77" t="s">
        <v>8</v>
      </c>
      <c r="C175" s="108" t="s">
        <v>13</v>
      </c>
      <c r="D175" s="101" t="s">
        <v>12</v>
      </c>
      <c r="E175" s="101" t="s">
        <v>454</v>
      </c>
      <c r="F175" s="101"/>
      <c r="G175" s="103">
        <f t="shared" ref="G175:H175" si="16">G176</f>
        <v>30000</v>
      </c>
      <c r="H175" s="103">
        <f t="shared" si="16"/>
        <v>30000</v>
      </c>
    </row>
    <row r="176" spans="1:8" s="69" customFormat="1" ht="25.5">
      <c r="A176" s="172" t="s">
        <v>179</v>
      </c>
      <c r="B176" s="77" t="s">
        <v>8</v>
      </c>
      <c r="C176" s="108" t="s">
        <v>13</v>
      </c>
      <c r="D176" s="101" t="s">
        <v>12</v>
      </c>
      <c r="E176" s="101" t="s">
        <v>454</v>
      </c>
      <c r="F176" s="101" t="s">
        <v>93</v>
      </c>
      <c r="G176" s="103">
        <v>30000</v>
      </c>
      <c r="H176" s="103">
        <v>30000</v>
      </c>
    </row>
    <row r="177" spans="1:8" s="69" customFormat="1">
      <c r="A177" s="109" t="s">
        <v>90</v>
      </c>
      <c r="B177" s="80" t="s">
        <v>8</v>
      </c>
      <c r="C177" s="75" t="s">
        <v>41</v>
      </c>
      <c r="D177" s="75"/>
      <c r="E177" s="75"/>
      <c r="F177" s="75"/>
      <c r="G177" s="262">
        <f>SUM(G178)</f>
        <v>1000</v>
      </c>
      <c r="H177" s="262">
        <f>SUM(H178)</f>
        <v>1000</v>
      </c>
    </row>
    <row r="178" spans="1:8" s="69" customFormat="1">
      <c r="A178" s="110" t="s">
        <v>56</v>
      </c>
      <c r="B178" s="111" t="s">
        <v>8</v>
      </c>
      <c r="C178" s="75" t="s">
        <v>41</v>
      </c>
      <c r="D178" s="74" t="s">
        <v>5</v>
      </c>
      <c r="E178" s="75"/>
      <c r="F178" s="75"/>
      <c r="G178" s="174">
        <f t="shared" ref="G178:H182" si="17">G179</f>
        <v>1000</v>
      </c>
      <c r="H178" s="174">
        <f t="shared" si="17"/>
        <v>1000</v>
      </c>
    </row>
    <row r="179" spans="1:8" s="69" customFormat="1" ht="38.25">
      <c r="A179" s="147" t="s">
        <v>384</v>
      </c>
      <c r="B179" s="112" t="s">
        <v>8</v>
      </c>
      <c r="C179" s="83" t="s">
        <v>41</v>
      </c>
      <c r="D179" s="84" t="s">
        <v>5</v>
      </c>
      <c r="E179" s="79" t="s">
        <v>251</v>
      </c>
      <c r="F179" s="75"/>
      <c r="G179" s="91">
        <f t="shared" si="17"/>
        <v>1000</v>
      </c>
      <c r="H179" s="91">
        <f t="shared" si="17"/>
        <v>1000</v>
      </c>
    </row>
    <row r="180" spans="1:8" s="69" customFormat="1" ht="38.25">
      <c r="A180" s="162" t="s">
        <v>390</v>
      </c>
      <c r="B180" s="112" t="s">
        <v>8</v>
      </c>
      <c r="C180" s="83" t="s">
        <v>41</v>
      </c>
      <c r="D180" s="84" t="s">
        <v>5</v>
      </c>
      <c r="E180" s="79" t="s">
        <v>264</v>
      </c>
      <c r="F180" s="78"/>
      <c r="G180" s="91">
        <f t="shared" si="17"/>
        <v>1000</v>
      </c>
      <c r="H180" s="91">
        <f t="shared" si="17"/>
        <v>1000</v>
      </c>
    </row>
    <row r="181" spans="1:8" s="69" customFormat="1" ht="25.5">
      <c r="A181" s="163" t="s">
        <v>195</v>
      </c>
      <c r="B181" s="112" t="s">
        <v>8</v>
      </c>
      <c r="C181" s="79" t="s">
        <v>41</v>
      </c>
      <c r="D181" s="78" t="s">
        <v>5</v>
      </c>
      <c r="E181" s="79" t="s">
        <v>265</v>
      </c>
      <c r="F181" s="79"/>
      <c r="G181" s="91">
        <f t="shared" si="17"/>
        <v>1000</v>
      </c>
      <c r="H181" s="91">
        <f t="shared" si="17"/>
        <v>1000</v>
      </c>
    </row>
    <row r="182" spans="1:8" s="69" customFormat="1" ht="25.5">
      <c r="A182" s="163" t="s">
        <v>91</v>
      </c>
      <c r="B182" s="78" t="s">
        <v>8</v>
      </c>
      <c r="C182" s="79" t="s">
        <v>41</v>
      </c>
      <c r="D182" s="78" t="s">
        <v>5</v>
      </c>
      <c r="E182" s="79" t="s">
        <v>266</v>
      </c>
      <c r="F182" s="79"/>
      <c r="G182" s="91">
        <f t="shared" si="17"/>
        <v>1000</v>
      </c>
      <c r="H182" s="91">
        <f t="shared" si="17"/>
        <v>1000</v>
      </c>
    </row>
    <row r="183" spans="1:8" s="69" customFormat="1" ht="38.25">
      <c r="A183" s="81" t="s">
        <v>68</v>
      </c>
      <c r="B183" s="77" t="s">
        <v>8</v>
      </c>
      <c r="C183" s="83" t="s">
        <v>41</v>
      </c>
      <c r="D183" s="84" t="s">
        <v>5</v>
      </c>
      <c r="E183" s="79" t="s">
        <v>266</v>
      </c>
      <c r="F183" s="79" t="s">
        <v>69</v>
      </c>
      <c r="G183" s="91">
        <v>1000</v>
      </c>
      <c r="H183" s="91">
        <v>1000</v>
      </c>
    </row>
    <row r="192" spans="1:8">
      <c r="B192" s="548"/>
      <c r="C192" s="548"/>
      <c r="D192" s="548"/>
      <c r="E192" s="548"/>
      <c r="F192" s="548"/>
      <c r="G192" s="222"/>
      <c r="H192" s="222"/>
    </row>
    <row r="193" spans="2:8" ht="28.5" customHeight="1">
      <c r="B193" s="223"/>
      <c r="C193" s="223"/>
      <c r="D193" s="223"/>
      <c r="E193" s="549"/>
      <c r="F193" s="549"/>
      <c r="G193" s="224"/>
      <c r="H193" s="224"/>
    </row>
    <row r="194" spans="2:8" ht="12" customHeight="1">
      <c r="B194" s="223"/>
      <c r="C194" s="223"/>
      <c r="D194" s="223"/>
      <c r="E194" s="398"/>
      <c r="F194" s="398"/>
      <c r="G194" s="225"/>
      <c r="H194" s="225"/>
    </row>
    <row r="195" spans="2:8">
      <c r="B195" s="223"/>
      <c r="C195" s="223"/>
      <c r="D195" s="223"/>
      <c r="E195" s="226"/>
      <c r="F195" s="227"/>
      <c r="G195" s="228"/>
      <c r="H195" s="229"/>
    </row>
    <row r="196" spans="2:8" ht="27" customHeight="1">
      <c r="B196" s="223"/>
      <c r="C196" s="223"/>
      <c r="D196" s="223"/>
      <c r="E196" s="549"/>
      <c r="F196" s="549"/>
      <c r="G196" s="222"/>
      <c r="H196" s="222"/>
    </row>
    <row r="198" spans="2:8">
      <c r="G198" s="170"/>
      <c r="H198" s="170"/>
    </row>
  </sheetData>
  <mergeCells count="15">
    <mergeCell ref="B192:F192"/>
    <mergeCell ref="E193:F193"/>
    <mergeCell ref="E196:F196"/>
    <mergeCell ref="B8:H8"/>
    <mergeCell ref="A11:H11"/>
    <mergeCell ref="A12:H12"/>
    <mergeCell ref="A13:H13"/>
    <mergeCell ref="A14:H14"/>
    <mergeCell ref="A15:H15"/>
    <mergeCell ref="C7:H7"/>
    <mergeCell ref="B2:H2"/>
    <mergeCell ref="A3:H3"/>
    <mergeCell ref="B4:H4"/>
    <mergeCell ref="C5:H5"/>
    <mergeCell ref="C6:H6"/>
  </mergeCells>
  <pageMargins left="0.59055118110236227" right="0.19685039370078741" top="0.39370078740157483" bottom="0.19685039370078741" header="0.51181102362204722" footer="0.51181102362204722"/>
  <pageSetup paperSize="9" scale="98" orientation="portrait" verticalDpi="300" r:id="rId1"/>
  <headerFooter alignWithMargins="0"/>
  <rowBreaks count="2" manualBreakCount="2">
    <brk id="156" max="7" man="1"/>
    <brk id="183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F45"/>
  <sheetViews>
    <sheetView view="pageBreakPreview" topLeftCell="A4" zoomScale="130" zoomScaleSheetLayoutView="130" workbookViewId="0">
      <selection activeCell="C28" sqref="C28"/>
    </sheetView>
  </sheetViews>
  <sheetFormatPr defaultColWidth="9.140625" defaultRowHeight="12.75"/>
  <cols>
    <col min="1" max="1" width="53.85546875" style="1" customWidth="1"/>
    <col min="2" max="2" width="10" style="15" customWidth="1"/>
    <col min="3" max="3" width="8.85546875" style="15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12"/>
      <c r="B1" s="545" t="s">
        <v>293</v>
      </c>
      <c r="C1" s="545"/>
      <c r="D1" s="545"/>
      <c r="E1" s="545"/>
      <c r="F1" s="545"/>
    </row>
    <row r="2" spans="1:6">
      <c r="A2" s="13"/>
      <c r="B2" s="545" t="s">
        <v>522</v>
      </c>
      <c r="C2" s="545"/>
      <c r="D2" s="545"/>
      <c r="E2" s="545"/>
      <c r="F2" s="545"/>
    </row>
    <row r="3" spans="1:6">
      <c r="A3" s="545" t="s">
        <v>49</v>
      </c>
      <c r="B3" s="545"/>
      <c r="C3" s="545"/>
      <c r="D3" s="545"/>
      <c r="E3" s="545"/>
      <c r="F3" s="545"/>
    </row>
    <row r="4" spans="1:6">
      <c r="A4" s="12"/>
      <c r="B4" s="545" t="s">
        <v>44</v>
      </c>
      <c r="C4" s="545"/>
      <c r="D4" s="545"/>
      <c r="E4" s="545"/>
      <c r="F4" s="545"/>
    </row>
    <row r="5" spans="1:6">
      <c r="A5" s="545" t="s">
        <v>311</v>
      </c>
      <c r="B5" s="545"/>
      <c r="C5" s="545"/>
      <c r="D5" s="545"/>
      <c r="E5" s="545"/>
      <c r="F5" s="545"/>
    </row>
    <row r="6" spans="1:6">
      <c r="A6" s="545" t="s">
        <v>124</v>
      </c>
      <c r="B6" s="545"/>
      <c r="C6" s="545"/>
      <c r="D6" s="545"/>
      <c r="E6" s="545"/>
      <c r="F6" s="545"/>
    </row>
    <row r="7" spans="1:6">
      <c r="A7" s="538" t="s">
        <v>476</v>
      </c>
      <c r="B7" s="538"/>
      <c r="C7" s="538"/>
      <c r="D7" s="538"/>
      <c r="E7" s="538"/>
      <c r="F7" s="538"/>
    </row>
    <row r="8" spans="1:6">
      <c r="A8" s="12"/>
      <c r="B8" s="538" t="s">
        <v>521</v>
      </c>
      <c r="C8" s="538"/>
      <c r="D8" s="538"/>
      <c r="E8" s="538"/>
      <c r="F8" s="538"/>
    </row>
    <row r="9" spans="1:6" ht="10.5" customHeight="1">
      <c r="A9" s="12"/>
      <c r="B9" s="11"/>
      <c r="C9" s="11"/>
      <c r="D9" s="11"/>
      <c r="E9" s="11"/>
      <c r="F9" s="14"/>
    </row>
    <row r="10" spans="1:6">
      <c r="A10" s="546" t="s">
        <v>97</v>
      </c>
      <c r="B10" s="546"/>
      <c r="C10" s="546"/>
      <c r="D10" s="546"/>
      <c r="E10" s="546"/>
      <c r="F10" s="546"/>
    </row>
    <row r="11" spans="1:6">
      <c r="A11" s="546" t="s">
        <v>98</v>
      </c>
      <c r="B11" s="546"/>
      <c r="C11" s="546"/>
      <c r="D11" s="546"/>
      <c r="E11" s="546"/>
      <c r="F11" s="546"/>
    </row>
    <row r="12" spans="1:6">
      <c r="A12" s="546" t="s">
        <v>489</v>
      </c>
      <c r="B12" s="546"/>
      <c r="C12" s="546"/>
      <c r="D12" s="546"/>
      <c r="E12" s="546"/>
      <c r="F12" s="546"/>
    </row>
    <row r="13" spans="1:6" ht="12" customHeight="1" thickBot="1">
      <c r="A13" s="544"/>
      <c r="B13" s="544"/>
      <c r="C13" s="544"/>
      <c r="D13" s="544"/>
      <c r="E13" s="544"/>
      <c r="F13" s="547"/>
    </row>
    <row r="14" spans="1:6" hidden="1">
      <c r="A14" s="550"/>
      <c r="B14" s="550"/>
      <c r="C14" s="550"/>
      <c r="D14" s="550"/>
      <c r="E14" s="550"/>
    </row>
    <row r="15" spans="1:6" hidden="1">
      <c r="A15" s="546"/>
      <c r="B15" s="546"/>
      <c r="C15" s="546"/>
      <c r="D15" s="546"/>
      <c r="E15" s="546"/>
    </row>
    <row r="16" spans="1:6" ht="13.5" thickBot="1">
      <c r="A16" s="544"/>
      <c r="B16" s="544"/>
      <c r="C16" s="544"/>
      <c r="D16" s="544"/>
      <c r="E16" s="544"/>
    </row>
    <row r="17" spans="1:6" ht="15" thickBot="1">
      <c r="A17" s="230" t="s">
        <v>0</v>
      </c>
      <c r="B17" s="231" t="s">
        <v>1</v>
      </c>
      <c r="C17" s="231" t="s">
        <v>2</v>
      </c>
      <c r="D17" s="232" t="s">
        <v>417</v>
      </c>
      <c r="E17" s="50"/>
    </row>
    <row r="18" spans="1:6" ht="29.25" thickBot="1">
      <c r="A18" s="279" t="s">
        <v>477</v>
      </c>
      <c r="B18" s="233"/>
      <c r="C18" s="233"/>
      <c r="D18" s="234">
        <f>D19+D26+D30+D33+D35+D38+D41+D44+D28</f>
        <v>11172071</v>
      </c>
    </row>
    <row r="19" spans="1:6" ht="20.45" customHeight="1">
      <c r="A19" s="30" t="s">
        <v>4</v>
      </c>
      <c r="B19" s="31" t="s">
        <v>5</v>
      </c>
      <c r="C19" s="31"/>
      <c r="D19" s="286">
        <f>D20+D21+D23+D24+D25</f>
        <v>3113492.44</v>
      </c>
    </row>
    <row r="20" spans="1:6" ht="45">
      <c r="A20" s="34" t="s">
        <v>72</v>
      </c>
      <c r="B20" s="35" t="s">
        <v>5</v>
      </c>
      <c r="C20" s="36" t="s">
        <v>6</v>
      </c>
      <c r="D20" s="287">
        <v>824424.62</v>
      </c>
    </row>
    <row r="21" spans="1:6" ht="44.45" customHeight="1">
      <c r="A21" s="34" t="s">
        <v>74</v>
      </c>
      <c r="B21" s="35" t="s">
        <v>5</v>
      </c>
      <c r="C21" s="35" t="s">
        <v>7</v>
      </c>
      <c r="D21" s="287">
        <v>1838067.82</v>
      </c>
    </row>
    <row r="22" spans="1:6" ht="15" hidden="1">
      <c r="A22" s="34" t="s">
        <v>123</v>
      </c>
      <c r="B22" s="35" t="s">
        <v>5</v>
      </c>
      <c r="C22" s="35" t="s">
        <v>122</v>
      </c>
      <c r="D22" s="287"/>
    </row>
    <row r="23" spans="1:6" ht="15">
      <c r="A23" s="34" t="s">
        <v>123</v>
      </c>
      <c r="B23" s="35" t="s">
        <v>5</v>
      </c>
      <c r="C23" s="35" t="s">
        <v>122</v>
      </c>
      <c r="D23" s="287">
        <v>420000</v>
      </c>
    </row>
    <row r="24" spans="1:6" ht="15">
      <c r="A24" s="522" t="s">
        <v>76</v>
      </c>
      <c r="B24" s="523" t="s">
        <v>5</v>
      </c>
      <c r="C24" s="523" t="s">
        <v>41</v>
      </c>
      <c r="D24" s="287">
        <v>30000</v>
      </c>
    </row>
    <row r="25" spans="1:6" ht="15">
      <c r="A25" s="522" t="s">
        <v>55</v>
      </c>
      <c r="B25" s="523" t="s">
        <v>5</v>
      </c>
      <c r="C25" s="523" t="s">
        <v>54</v>
      </c>
      <c r="D25" s="287">
        <v>1000</v>
      </c>
    </row>
    <row r="26" spans="1:6" ht="14.25" hidden="1">
      <c r="A26" s="524" t="s">
        <v>9</v>
      </c>
      <c r="B26" s="525" t="s">
        <v>6</v>
      </c>
      <c r="C26" s="525"/>
      <c r="D26" s="282">
        <f>SUM(D27)</f>
        <v>0</v>
      </c>
    </row>
    <row r="27" spans="1:6" s="52" customFormat="1" ht="15" hidden="1">
      <c r="A27" s="526" t="s">
        <v>10</v>
      </c>
      <c r="B27" s="527" t="s">
        <v>6</v>
      </c>
      <c r="C27" s="527" t="s">
        <v>12</v>
      </c>
      <c r="D27" s="288">
        <v>0</v>
      </c>
    </row>
    <row r="28" spans="1:6" s="52" customFormat="1" ht="14.25">
      <c r="A28" s="524" t="s">
        <v>9</v>
      </c>
      <c r="B28" s="525" t="s">
        <v>6</v>
      </c>
      <c r="C28" s="525"/>
      <c r="D28" s="528">
        <f>D29</f>
        <v>270300</v>
      </c>
      <c r="E28" s="281"/>
      <c r="F28" s="86"/>
    </row>
    <row r="29" spans="1:6" s="52" customFormat="1" ht="15">
      <c r="A29" s="529" t="s">
        <v>10</v>
      </c>
      <c r="B29" s="530" t="s">
        <v>6</v>
      </c>
      <c r="C29" s="530" t="s">
        <v>12</v>
      </c>
      <c r="D29" s="531">
        <v>270300</v>
      </c>
      <c r="E29" s="277"/>
      <c r="F29" s="278"/>
    </row>
    <row r="30" spans="1:6" ht="28.5">
      <c r="A30" s="532" t="s">
        <v>11</v>
      </c>
      <c r="B30" s="533" t="s">
        <v>12</v>
      </c>
      <c r="C30" s="533"/>
      <c r="D30" s="282">
        <f>SUM(D31:D31)+D32</f>
        <v>293571</v>
      </c>
    </row>
    <row r="31" spans="1:6" s="52" customFormat="1" ht="15">
      <c r="A31" s="49" t="s">
        <v>25</v>
      </c>
      <c r="B31" s="51" t="s">
        <v>12</v>
      </c>
      <c r="C31" s="51" t="s">
        <v>6</v>
      </c>
      <c r="D31" s="289">
        <v>3000</v>
      </c>
    </row>
    <row r="32" spans="1:6" s="52" customFormat="1" ht="45">
      <c r="A32" s="53" t="s">
        <v>396</v>
      </c>
      <c r="B32" s="40" t="s">
        <v>12</v>
      </c>
      <c r="C32" s="40" t="s">
        <v>13</v>
      </c>
      <c r="D32" s="290">
        <v>290571</v>
      </c>
    </row>
    <row r="33" spans="1:4" ht="14.25">
      <c r="A33" s="32" t="s">
        <v>45</v>
      </c>
      <c r="B33" s="33" t="s">
        <v>7</v>
      </c>
      <c r="C33" s="33"/>
      <c r="D33" s="45">
        <f>D34</f>
        <v>2392070.6</v>
      </c>
    </row>
    <row r="34" spans="1:4" s="52" customFormat="1" ht="15">
      <c r="A34" s="53" t="s">
        <v>80</v>
      </c>
      <c r="B34" s="283" t="s">
        <v>7</v>
      </c>
      <c r="C34" s="283" t="s">
        <v>42</v>
      </c>
      <c r="D34" s="291">
        <v>2392070.6</v>
      </c>
    </row>
    <row r="35" spans="1:4" ht="14.25">
      <c r="A35" s="284" t="s">
        <v>92</v>
      </c>
      <c r="B35" s="33" t="s">
        <v>14</v>
      </c>
      <c r="C35" s="33"/>
      <c r="D35" s="292">
        <f>SUM(D36:D37)</f>
        <v>442500</v>
      </c>
    </row>
    <row r="36" spans="1:4" s="52" customFormat="1" ht="0.75" customHeight="1">
      <c r="A36" s="285" t="s">
        <v>119</v>
      </c>
      <c r="B36" s="35" t="s">
        <v>14</v>
      </c>
      <c r="C36" s="35" t="s">
        <v>5</v>
      </c>
      <c r="D36" s="293">
        <v>0</v>
      </c>
    </row>
    <row r="37" spans="1:4" s="52" customFormat="1" ht="15">
      <c r="A37" s="285" t="s">
        <v>15</v>
      </c>
      <c r="B37" s="36" t="s">
        <v>14</v>
      </c>
      <c r="C37" s="36" t="s">
        <v>12</v>
      </c>
      <c r="D37" s="293">
        <v>442500</v>
      </c>
    </row>
    <row r="38" spans="1:4" ht="14.25">
      <c r="A38" s="30" t="s">
        <v>87</v>
      </c>
      <c r="B38" s="31" t="s">
        <v>16</v>
      </c>
      <c r="C38" s="31"/>
      <c r="D38" s="286">
        <f>SUM(D39:D40)</f>
        <v>4193524.5599999996</v>
      </c>
    </row>
    <row r="39" spans="1:4" s="52" customFormat="1" ht="15">
      <c r="A39" s="49" t="s">
        <v>17</v>
      </c>
      <c r="B39" s="51" t="s">
        <v>16</v>
      </c>
      <c r="C39" s="51" t="s">
        <v>5</v>
      </c>
      <c r="D39" s="289">
        <v>2466926.36</v>
      </c>
    </row>
    <row r="40" spans="1:4" s="52" customFormat="1" ht="15">
      <c r="A40" s="34" t="s">
        <v>89</v>
      </c>
      <c r="B40" s="36" t="s">
        <v>16</v>
      </c>
      <c r="C40" s="36" t="s">
        <v>7</v>
      </c>
      <c r="D40" s="294">
        <v>1726598.2</v>
      </c>
    </row>
    <row r="41" spans="1:4" ht="14.25">
      <c r="A41" s="32" t="s">
        <v>18</v>
      </c>
      <c r="B41" s="33" t="s">
        <v>13</v>
      </c>
      <c r="C41" s="33"/>
      <c r="D41" s="45">
        <f>D42+D43</f>
        <v>465612.4</v>
      </c>
    </row>
    <row r="42" spans="1:4" s="52" customFormat="1" ht="15">
      <c r="A42" s="43" t="s">
        <v>52</v>
      </c>
      <c r="B42" s="41" t="s">
        <v>13</v>
      </c>
      <c r="C42" s="42" t="s">
        <v>5</v>
      </c>
      <c r="D42" s="289">
        <v>434612.4</v>
      </c>
    </row>
    <row r="43" spans="1:4" s="52" customFormat="1" ht="15">
      <c r="A43" s="198" t="s">
        <v>318</v>
      </c>
      <c r="B43" s="41" t="s">
        <v>13</v>
      </c>
      <c r="C43" s="42" t="s">
        <v>12</v>
      </c>
      <c r="D43" s="289">
        <v>31000</v>
      </c>
    </row>
    <row r="44" spans="1:4" ht="14.25">
      <c r="A44" s="46" t="s">
        <v>90</v>
      </c>
      <c r="B44" s="33" t="s">
        <v>41</v>
      </c>
      <c r="C44" s="33"/>
      <c r="D44" s="38">
        <f>SUM(D45)</f>
        <v>1000</v>
      </c>
    </row>
    <row r="45" spans="1:4" s="52" customFormat="1" ht="15">
      <c r="A45" s="39" t="s">
        <v>56</v>
      </c>
      <c r="B45" s="36" t="s">
        <v>41</v>
      </c>
      <c r="C45" s="35" t="s">
        <v>5</v>
      </c>
      <c r="D45" s="37">
        <v>1000</v>
      </c>
    </row>
  </sheetData>
  <mergeCells count="15">
    <mergeCell ref="A14:E14"/>
    <mergeCell ref="A15:E15"/>
    <mergeCell ref="A16:E16"/>
    <mergeCell ref="B1:F1"/>
    <mergeCell ref="B2:F2"/>
    <mergeCell ref="A3:F3"/>
    <mergeCell ref="B4:F4"/>
    <mergeCell ref="B8:F8"/>
    <mergeCell ref="A10:F10"/>
    <mergeCell ref="A11:F11"/>
    <mergeCell ref="A12:F12"/>
    <mergeCell ref="A13:F13"/>
    <mergeCell ref="A5:F5"/>
    <mergeCell ref="A6:F6"/>
    <mergeCell ref="A7:F7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4"/>
  <sheetViews>
    <sheetView view="pageBreakPreview" topLeftCell="A13" zoomScale="130" zoomScaleSheetLayoutView="130" workbookViewId="0">
      <selection activeCell="D17" sqref="D17"/>
    </sheetView>
  </sheetViews>
  <sheetFormatPr defaultColWidth="9.140625" defaultRowHeight="12.75"/>
  <cols>
    <col min="1" max="1" width="52.5703125" style="1" customWidth="1"/>
    <col min="2" max="2" width="8" style="15" customWidth="1"/>
    <col min="3" max="3" width="8.85546875" style="15" customWidth="1"/>
    <col min="4" max="5" width="13.5703125" style="1" customWidth="1"/>
    <col min="6" max="6" width="6.5703125" style="1" hidden="1" customWidth="1"/>
    <col min="7" max="7" width="0.42578125" style="1" customWidth="1"/>
    <col min="8" max="8" width="12.42578125" style="1" customWidth="1"/>
    <col min="9" max="16384" width="9.140625" style="1"/>
  </cols>
  <sheetData>
    <row r="1" spans="1:8">
      <c r="A1" s="12"/>
      <c r="B1" s="545" t="s">
        <v>294</v>
      </c>
      <c r="C1" s="545"/>
      <c r="D1" s="545"/>
      <c r="E1" s="545"/>
      <c r="F1" s="545"/>
      <c r="G1" s="545"/>
      <c r="H1" s="5"/>
    </row>
    <row r="2" spans="1:8">
      <c r="A2" s="13"/>
      <c r="B2" s="545" t="s">
        <v>513</v>
      </c>
      <c r="C2" s="545"/>
      <c r="D2" s="545"/>
      <c r="E2" s="545"/>
      <c r="F2" s="545"/>
      <c r="G2" s="545"/>
      <c r="H2" s="6"/>
    </row>
    <row r="3" spans="1:8">
      <c r="A3" s="545" t="s">
        <v>49</v>
      </c>
      <c r="B3" s="545"/>
      <c r="C3" s="545"/>
      <c r="D3" s="545"/>
      <c r="E3" s="545"/>
      <c r="F3" s="545"/>
      <c r="G3" s="545"/>
      <c r="H3" s="5"/>
    </row>
    <row r="4" spans="1:8">
      <c r="A4" s="12"/>
      <c r="B4" s="545" t="s">
        <v>44</v>
      </c>
      <c r="C4" s="545"/>
      <c r="D4" s="545"/>
      <c r="E4" s="545"/>
      <c r="F4" s="545"/>
      <c r="G4" s="545"/>
      <c r="H4" s="5"/>
    </row>
    <row r="5" spans="1:8">
      <c r="A5" s="12"/>
      <c r="B5" s="545" t="s">
        <v>311</v>
      </c>
      <c r="C5" s="545"/>
      <c r="D5" s="545"/>
      <c r="E5" s="545"/>
      <c r="F5" s="545"/>
      <c r="G5" s="545"/>
      <c r="H5" s="5"/>
    </row>
    <row r="6" spans="1:8">
      <c r="A6" s="12"/>
      <c r="B6" s="545" t="s">
        <v>124</v>
      </c>
      <c r="C6" s="545"/>
      <c r="D6" s="545"/>
      <c r="E6" s="545"/>
      <c r="F6" s="545"/>
      <c r="G6" s="545"/>
      <c r="H6" s="5"/>
    </row>
    <row r="7" spans="1:8">
      <c r="A7" s="12"/>
      <c r="B7" s="538" t="s">
        <v>476</v>
      </c>
      <c r="C7" s="538"/>
      <c r="D7" s="538"/>
      <c r="E7" s="538"/>
      <c r="F7" s="538"/>
      <c r="G7" s="538"/>
      <c r="H7" s="5"/>
    </row>
    <row r="8" spans="1:8">
      <c r="A8" s="12"/>
      <c r="B8" s="538" t="s">
        <v>523</v>
      </c>
      <c r="C8" s="538"/>
      <c r="D8" s="538"/>
      <c r="E8" s="538"/>
      <c r="F8" s="538"/>
      <c r="G8" s="538"/>
      <c r="H8" s="5"/>
    </row>
    <row r="9" spans="1:8" ht="10.5" customHeight="1">
      <c r="A9" s="12"/>
      <c r="B9" s="395"/>
      <c r="C9" s="395"/>
      <c r="D9" s="395"/>
      <c r="E9" s="395"/>
      <c r="F9" s="395"/>
      <c r="G9" s="14"/>
    </row>
    <row r="10" spans="1:8">
      <c r="A10" s="546" t="s">
        <v>97</v>
      </c>
      <c r="B10" s="546"/>
      <c r="C10" s="546"/>
      <c r="D10" s="546"/>
      <c r="E10" s="546"/>
      <c r="F10" s="546"/>
      <c r="G10" s="546"/>
    </row>
    <row r="11" spans="1:8">
      <c r="A11" s="546" t="s">
        <v>98</v>
      </c>
      <c r="B11" s="546"/>
      <c r="C11" s="546"/>
      <c r="D11" s="546"/>
      <c r="E11" s="546"/>
      <c r="F11" s="546"/>
      <c r="G11" s="546"/>
    </row>
    <row r="12" spans="1:8">
      <c r="A12" s="546" t="s">
        <v>490</v>
      </c>
      <c r="B12" s="546"/>
      <c r="C12" s="546"/>
      <c r="D12" s="546"/>
      <c r="E12" s="546"/>
      <c r="F12" s="546"/>
      <c r="G12" s="546"/>
    </row>
    <row r="13" spans="1:8" ht="12" customHeight="1" thickBot="1">
      <c r="A13" s="544"/>
      <c r="B13" s="544"/>
      <c r="C13" s="544"/>
      <c r="D13" s="544"/>
      <c r="E13" s="544"/>
      <c r="F13" s="544"/>
      <c r="G13" s="547"/>
    </row>
    <row r="14" spans="1:8" hidden="1">
      <c r="A14" s="550"/>
      <c r="B14" s="550"/>
      <c r="C14" s="550"/>
      <c r="D14" s="550"/>
      <c r="E14" s="550"/>
      <c r="F14" s="550"/>
    </row>
    <row r="15" spans="1:8" hidden="1">
      <c r="A15" s="546"/>
      <c r="B15" s="546"/>
      <c r="C15" s="546"/>
      <c r="D15" s="546"/>
      <c r="E15" s="546"/>
      <c r="F15" s="546"/>
    </row>
    <row r="16" spans="1:8" ht="13.5" thickBot="1">
      <c r="A16" s="544"/>
      <c r="B16" s="544"/>
      <c r="C16" s="544"/>
      <c r="D16" s="544"/>
      <c r="E16" s="544"/>
      <c r="F16" s="544"/>
    </row>
    <row r="17" spans="1:6" ht="29.25" thickBot="1">
      <c r="A17" s="230" t="s">
        <v>0</v>
      </c>
      <c r="B17" s="231" t="s">
        <v>1</v>
      </c>
      <c r="C17" s="231" t="s">
        <v>2</v>
      </c>
      <c r="D17" s="232" t="s">
        <v>432</v>
      </c>
      <c r="E17" s="232" t="s">
        <v>488</v>
      </c>
      <c r="F17" s="50"/>
    </row>
    <row r="18" spans="1:6" ht="29.25" thickBot="1">
      <c r="A18" s="321" t="s">
        <v>477</v>
      </c>
      <c r="B18" s="233"/>
      <c r="C18" s="233"/>
      <c r="D18" s="320">
        <f>D19+D25+D29+D32+D34+D37+D40+D43+D27</f>
        <v>11977986</v>
      </c>
      <c r="E18" s="234">
        <f>E19+E27+E29+E32+E34++E37+E40+E43</f>
        <v>7669364</v>
      </c>
    </row>
    <row r="19" spans="1:6" ht="18.600000000000001" customHeight="1">
      <c r="A19" s="30" t="s">
        <v>4</v>
      </c>
      <c r="B19" s="31" t="s">
        <v>5</v>
      </c>
      <c r="C19" s="299"/>
      <c r="D19" s="319">
        <f>D20+D21+D24+D23+D22</f>
        <v>2580076.15</v>
      </c>
      <c r="E19" s="319">
        <f>E20+E21+E24+E23+E22</f>
        <v>2376402.12</v>
      </c>
    </row>
    <row r="20" spans="1:6" ht="29.45" customHeight="1">
      <c r="A20" s="34" t="s">
        <v>72</v>
      </c>
      <c r="B20" s="35" t="s">
        <v>5</v>
      </c>
      <c r="C20" s="300" t="s">
        <v>6</v>
      </c>
      <c r="D20" s="312">
        <v>824424.62</v>
      </c>
      <c r="E20" s="312">
        <v>824424.62</v>
      </c>
    </row>
    <row r="21" spans="1:6" ht="44.1" customHeight="1">
      <c r="A21" s="34" t="s">
        <v>74</v>
      </c>
      <c r="B21" s="35" t="s">
        <v>5</v>
      </c>
      <c r="C21" s="301" t="s">
        <v>7</v>
      </c>
      <c r="D21" s="312">
        <v>1734651.53</v>
      </c>
      <c r="E21" s="312">
        <v>1530977.5</v>
      </c>
    </row>
    <row r="22" spans="1:6" ht="15" hidden="1">
      <c r="A22" s="34" t="s">
        <v>123</v>
      </c>
      <c r="B22" s="35" t="s">
        <v>5</v>
      </c>
      <c r="C22" s="301" t="s">
        <v>122</v>
      </c>
      <c r="D22" s="312"/>
      <c r="E22" s="312"/>
    </row>
    <row r="23" spans="1:6" ht="15">
      <c r="A23" s="34" t="s">
        <v>76</v>
      </c>
      <c r="B23" s="35" t="s">
        <v>5</v>
      </c>
      <c r="C23" s="301" t="s">
        <v>41</v>
      </c>
      <c r="D23" s="312">
        <v>20000</v>
      </c>
      <c r="E23" s="312">
        <v>20000</v>
      </c>
    </row>
    <row r="24" spans="1:6" ht="15">
      <c r="A24" s="34" t="s">
        <v>55</v>
      </c>
      <c r="B24" s="35" t="s">
        <v>5</v>
      </c>
      <c r="C24" s="301" t="s">
        <v>54</v>
      </c>
      <c r="D24" s="312">
        <v>1000</v>
      </c>
      <c r="E24" s="312">
        <v>1000</v>
      </c>
    </row>
    <row r="25" spans="1:6" ht="0.75" customHeight="1">
      <c r="A25" s="44" t="s">
        <v>9</v>
      </c>
      <c r="B25" s="48" t="s">
        <v>6</v>
      </c>
      <c r="C25" s="302"/>
      <c r="D25" s="313">
        <f>SUM(D26)</f>
        <v>0</v>
      </c>
      <c r="E25" s="313">
        <f>SUM(E26)</f>
        <v>0</v>
      </c>
    </row>
    <row r="26" spans="1:6" s="52" customFormat="1" ht="15" hidden="1">
      <c r="A26" s="295" t="s">
        <v>10</v>
      </c>
      <c r="B26" s="296" t="s">
        <v>6</v>
      </c>
      <c r="C26" s="303" t="s">
        <v>12</v>
      </c>
      <c r="D26" s="314"/>
      <c r="E26" s="314"/>
    </row>
    <row r="27" spans="1:6" s="52" customFormat="1" ht="14.25">
      <c r="A27" s="308" t="s">
        <v>9</v>
      </c>
      <c r="B27" s="47" t="s">
        <v>6</v>
      </c>
      <c r="C27" s="309"/>
      <c r="D27" s="315">
        <f>D28</f>
        <v>298900</v>
      </c>
      <c r="E27" s="316">
        <f>E28</f>
        <v>308800</v>
      </c>
    </row>
    <row r="28" spans="1:6" s="52" customFormat="1" ht="15">
      <c r="A28" s="280" t="s">
        <v>10</v>
      </c>
      <c r="B28" s="310" t="s">
        <v>6</v>
      </c>
      <c r="C28" s="311" t="s">
        <v>12</v>
      </c>
      <c r="D28" s="317">
        <v>298900</v>
      </c>
      <c r="E28" s="318">
        <v>308800</v>
      </c>
    </row>
    <row r="29" spans="1:6" ht="28.5">
      <c r="A29" s="32" t="s">
        <v>11</v>
      </c>
      <c r="B29" s="33" t="s">
        <v>12</v>
      </c>
      <c r="C29" s="304"/>
      <c r="D29" s="315">
        <f>SUM(D30:D30)+D31</f>
        <v>214714</v>
      </c>
      <c r="E29" s="315">
        <f>SUM(E30:E30)+E31</f>
        <v>244714</v>
      </c>
    </row>
    <row r="30" spans="1:6" s="52" customFormat="1" ht="15">
      <c r="A30" s="49" t="s">
        <v>25</v>
      </c>
      <c r="B30" s="51" t="s">
        <v>12</v>
      </c>
      <c r="C30" s="305" t="s">
        <v>6</v>
      </c>
      <c r="D30" s="318">
        <v>3000</v>
      </c>
      <c r="E30" s="318">
        <v>3000</v>
      </c>
    </row>
    <row r="31" spans="1:6" s="52" customFormat="1" ht="15">
      <c r="A31" s="53" t="s">
        <v>378</v>
      </c>
      <c r="B31" s="40" t="s">
        <v>12</v>
      </c>
      <c r="C31" s="306" t="s">
        <v>13</v>
      </c>
      <c r="D31" s="312">
        <v>211714</v>
      </c>
      <c r="E31" s="312">
        <v>241714</v>
      </c>
    </row>
    <row r="32" spans="1:6" ht="14.25">
      <c r="A32" s="32" t="s">
        <v>45</v>
      </c>
      <c r="B32" s="33" t="s">
        <v>7</v>
      </c>
      <c r="C32" s="304"/>
      <c r="D32" s="313">
        <f>SUM(D33:D33)</f>
        <v>4458196</v>
      </c>
      <c r="E32" s="313">
        <f>SUM(E33:E33)</f>
        <v>1131142.6000000001</v>
      </c>
    </row>
    <row r="33" spans="1:5" s="52" customFormat="1" ht="15">
      <c r="A33" s="34" t="s">
        <v>80</v>
      </c>
      <c r="B33" s="36" t="s">
        <v>7</v>
      </c>
      <c r="C33" s="300" t="s">
        <v>42</v>
      </c>
      <c r="D33" s="314">
        <v>4458196</v>
      </c>
      <c r="E33" s="314">
        <v>1131142.6000000001</v>
      </c>
    </row>
    <row r="34" spans="1:5" ht="14.25">
      <c r="A34" s="32" t="s">
        <v>92</v>
      </c>
      <c r="B34" s="33" t="s">
        <v>14</v>
      </c>
      <c r="C34" s="304"/>
      <c r="D34" s="313">
        <f>SUM(D35:D36)</f>
        <v>75572</v>
      </c>
      <c r="E34" s="313">
        <f>SUM(E35:E36)</f>
        <v>82500</v>
      </c>
    </row>
    <row r="35" spans="1:5" s="52" customFormat="1" ht="0.75" customHeight="1">
      <c r="A35" s="53" t="s">
        <v>119</v>
      </c>
      <c r="B35" s="40" t="s">
        <v>14</v>
      </c>
      <c r="C35" s="306" t="s">
        <v>5</v>
      </c>
      <c r="D35" s="314">
        <v>0</v>
      </c>
      <c r="E35" s="314">
        <v>0</v>
      </c>
    </row>
    <row r="36" spans="1:5" s="52" customFormat="1" ht="15">
      <c r="A36" s="285" t="s">
        <v>15</v>
      </c>
      <c r="B36" s="36" t="s">
        <v>14</v>
      </c>
      <c r="C36" s="300" t="s">
        <v>12</v>
      </c>
      <c r="D36" s="314">
        <v>75572</v>
      </c>
      <c r="E36" s="312">
        <v>82500</v>
      </c>
    </row>
    <row r="37" spans="1:5" ht="14.25">
      <c r="A37" s="30" t="s">
        <v>87</v>
      </c>
      <c r="B37" s="31" t="s">
        <v>16</v>
      </c>
      <c r="C37" s="299"/>
      <c r="D37" s="313">
        <f>D38+D39</f>
        <v>3838355.2800000003</v>
      </c>
      <c r="E37" s="313">
        <f>E38+E39</f>
        <v>3057192.95</v>
      </c>
    </row>
    <row r="38" spans="1:5" s="52" customFormat="1" ht="15">
      <c r="A38" s="49" t="s">
        <v>17</v>
      </c>
      <c r="B38" s="51" t="s">
        <v>16</v>
      </c>
      <c r="C38" s="305" t="s">
        <v>5</v>
      </c>
      <c r="D38" s="312">
        <v>2462332.08</v>
      </c>
      <c r="E38" s="312">
        <v>1678169.75</v>
      </c>
    </row>
    <row r="39" spans="1:5" s="52" customFormat="1" ht="15">
      <c r="A39" s="34" t="s">
        <v>89</v>
      </c>
      <c r="B39" s="36" t="s">
        <v>16</v>
      </c>
      <c r="C39" s="300" t="s">
        <v>7</v>
      </c>
      <c r="D39" s="314">
        <v>1376023.2</v>
      </c>
      <c r="E39" s="314">
        <v>1379023.2</v>
      </c>
    </row>
    <row r="40" spans="1:5" ht="14.25">
      <c r="A40" s="32" t="s">
        <v>18</v>
      </c>
      <c r="B40" s="33" t="s">
        <v>13</v>
      </c>
      <c r="C40" s="304"/>
      <c r="D40" s="313">
        <f>D41+D42</f>
        <v>511172.57</v>
      </c>
      <c r="E40" s="313">
        <f>SUM(E41)+E42</f>
        <v>467612.33</v>
      </c>
    </row>
    <row r="41" spans="1:5" s="52" customFormat="1" ht="15">
      <c r="A41" s="43" t="s">
        <v>52</v>
      </c>
      <c r="B41" s="41" t="s">
        <v>13</v>
      </c>
      <c r="C41" s="307" t="s">
        <v>5</v>
      </c>
      <c r="D41" s="312">
        <v>478172.57</v>
      </c>
      <c r="E41" s="312">
        <v>434612.33</v>
      </c>
    </row>
    <row r="42" spans="1:5" s="52" customFormat="1" ht="15">
      <c r="A42" s="198" t="s">
        <v>318</v>
      </c>
      <c r="B42" s="41" t="s">
        <v>13</v>
      </c>
      <c r="C42" s="307" t="s">
        <v>12</v>
      </c>
      <c r="D42" s="312">
        <v>33000</v>
      </c>
      <c r="E42" s="312">
        <v>33000</v>
      </c>
    </row>
    <row r="43" spans="1:5" ht="14.25">
      <c r="A43" s="46" t="s">
        <v>90</v>
      </c>
      <c r="B43" s="33" t="s">
        <v>41</v>
      </c>
      <c r="C43" s="304"/>
      <c r="D43" s="297">
        <f>SUM(D44)</f>
        <v>1000</v>
      </c>
      <c r="E43" s="297">
        <f>SUM(E44)</f>
        <v>1000</v>
      </c>
    </row>
    <row r="44" spans="1:5" s="52" customFormat="1" ht="15">
      <c r="A44" s="39" t="s">
        <v>56</v>
      </c>
      <c r="B44" s="36" t="s">
        <v>41</v>
      </c>
      <c r="C44" s="301" t="s">
        <v>5</v>
      </c>
      <c r="D44" s="298">
        <v>1000</v>
      </c>
      <c r="E44" s="298">
        <v>1000</v>
      </c>
    </row>
  </sheetData>
  <mergeCells count="15">
    <mergeCell ref="A14:F14"/>
    <mergeCell ref="A15:F15"/>
    <mergeCell ref="A16:F16"/>
    <mergeCell ref="B7:G7"/>
    <mergeCell ref="B8:G8"/>
    <mergeCell ref="A10:G10"/>
    <mergeCell ref="A11:G11"/>
    <mergeCell ref="A12:G12"/>
    <mergeCell ref="A13:G13"/>
    <mergeCell ref="B6:G6"/>
    <mergeCell ref="B1:G1"/>
    <mergeCell ref="B2:G2"/>
    <mergeCell ref="A3:G3"/>
    <mergeCell ref="B4:G4"/>
    <mergeCell ref="B5:G5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30"/>
  <sheetViews>
    <sheetView view="pageBreakPreview" topLeftCell="A127" zoomScaleSheetLayoutView="100" workbookViewId="0">
      <selection activeCell="D21" sqref="D21"/>
    </sheetView>
  </sheetViews>
  <sheetFormatPr defaultColWidth="60.140625" defaultRowHeight="16.5"/>
  <cols>
    <col min="1" max="1" width="76.42578125" style="113" customWidth="1"/>
    <col min="2" max="2" width="23.85546875" style="116" customWidth="1"/>
    <col min="3" max="3" width="8" style="114" customWidth="1"/>
    <col min="4" max="4" width="23" style="115" customWidth="1"/>
    <col min="5" max="5" width="17.85546875" style="115" hidden="1" customWidth="1"/>
    <col min="6" max="6" width="17.5703125" style="115" hidden="1" customWidth="1"/>
    <col min="7" max="16384" width="60.140625" style="113"/>
  </cols>
  <sheetData>
    <row r="1" spans="1:6">
      <c r="A1" s="188"/>
      <c r="B1" s="553" t="s">
        <v>298</v>
      </c>
      <c r="C1" s="553"/>
      <c r="D1" s="553"/>
      <c r="E1" s="191"/>
      <c r="F1" s="191"/>
    </row>
    <row r="2" spans="1:6">
      <c r="A2" s="188"/>
      <c r="B2" s="553" t="s">
        <v>525</v>
      </c>
      <c r="C2" s="553"/>
      <c r="D2" s="553"/>
      <c r="E2" s="191"/>
      <c r="F2" s="191"/>
    </row>
    <row r="3" spans="1:6">
      <c r="A3" s="188"/>
      <c r="B3" s="553" t="s">
        <v>100</v>
      </c>
      <c r="C3" s="553"/>
      <c r="D3" s="553"/>
      <c r="E3" s="191"/>
      <c r="F3" s="191"/>
    </row>
    <row r="4" spans="1:6">
      <c r="A4" s="188"/>
      <c r="B4" s="553" t="s">
        <v>124</v>
      </c>
      <c r="C4" s="553"/>
      <c r="D4" s="553"/>
      <c r="E4" s="191"/>
      <c r="F4" s="191"/>
    </row>
    <row r="5" spans="1:6">
      <c r="A5" s="538" t="s">
        <v>311</v>
      </c>
      <c r="B5" s="538"/>
      <c r="C5" s="538"/>
      <c r="D5" s="538"/>
      <c r="E5" s="538"/>
      <c r="F5" s="538"/>
    </row>
    <row r="6" spans="1:6">
      <c r="A6" s="538" t="s">
        <v>124</v>
      </c>
      <c r="B6" s="538"/>
      <c r="C6" s="538"/>
      <c r="D6" s="538"/>
      <c r="E6" s="538"/>
      <c r="F6" s="538"/>
    </row>
    <row r="7" spans="1:6">
      <c r="A7" s="538" t="s">
        <v>476</v>
      </c>
      <c r="B7" s="538"/>
      <c r="C7" s="538"/>
      <c r="D7" s="538"/>
      <c r="E7" s="538"/>
      <c r="F7" s="538"/>
    </row>
    <row r="8" spans="1:6">
      <c r="A8" s="188"/>
      <c r="B8" s="553" t="s">
        <v>524</v>
      </c>
      <c r="C8" s="553"/>
      <c r="D8" s="553"/>
      <c r="E8" s="191"/>
      <c r="F8" s="191"/>
    </row>
    <row r="10" spans="1:6">
      <c r="A10" s="551" t="s">
        <v>125</v>
      </c>
      <c r="B10" s="551"/>
      <c r="C10" s="551"/>
      <c r="D10" s="551"/>
      <c r="E10" s="113"/>
      <c r="F10" s="113"/>
    </row>
    <row r="11" spans="1:6">
      <c r="A11" s="551" t="s">
        <v>126</v>
      </c>
      <c r="B11" s="551"/>
      <c r="C11" s="551"/>
      <c r="D11" s="551"/>
      <c r="E11" s="113"/>
      <c r="F11" s="113"/>
    </row>
    <row r="12" spans="1:6">
      <c r="A12" s="551" t="s">
        <v>127</v>
      </c>
      <c r="B12" s="551"/>
      <c r="C12" s="551"/>
      <c r="D12" s="551"/>
      <c r="E12" s="113"/>
      <c r="F12" s="113"/>
    </row>
    <row r="13" spans="1:6">
      <c r="A13" s="552" t="s">
        <v>493</v>
      </c>
      <c r="B13" s="552"/>
      <c r="C13" s="552"/>
      <c r="D13" s="552"/>
      <c r="E13" s="113"/>
      <c r="F13" s="113"/>
    </row>
    <row r="15" spans="1:6" ht="17.25" thickBot="1"/>
    <row r="16" spans="1:6" s="118" customFormat="1" ht="39" customHeight="1" thickBot="1">
      <c r="A16" s="245" t="s">
        <v>0</v>
      </c>
      <c r="B16" s="238" t="s">
        <v>63</v>
      </c>
      <c r="C16" s="239" t="s">
        <v>3</v>
      </c>
      <c r="D16" s="240" t="s">
        <v>418</v>
      </c>
      <c r="E16" s="391" t="s">
        <v>128</v>
      </c>
      <c r="F16" s="117" t="s">
        <v>129</v>
      </c>
    </row>
    <row r="17" spans="1:6" ht="17.25" thickBot="1">
      <c r="A17" s="332" t="s">
        <v>130</v>
      </c>
      <c r="B17" s="326"/>
      <c r="C17" s="241"/>
      <c r="D17" s="242">
        <f>D18+D48+D55+D63+D85+D89+D95</f>
        <v>5507207.96</v>
      </c>
      <c r="E17" s="120" t="e">
        <f>E18+E48+E55+#REF!+E63+#REF!+#REF!+#REF!+#REF!+#REF!+#REF!+#REF!+#REF!+#REF!+#REF!+#REF!+#REF!+#REF!+#REF!+#REF!</f>
        <v>#REF!</v>
      </c>
      <c r="F17" s="119" t="e">
        <f>F18+F48+F55+#REF!+F63+#REF!+#REF!+#REF!+#REF!+#REF!+#REF!+#REF!+#REF!+#REF!+#REF!+#REF!+#REF!+#REF!+#REF!+#REF!</f>
        <v>#REF!</v>
      </c>
    </row>
    <row r="18" spans="1:6" ht="49.5">
      <c r="A18" s="372" t="s">
        <v>374</v>
      </c>
      <c r="B18" s="362" t="s">
        <v>131</v>
      </c>
      <c r="C18" s="346"/>
      <c r="D18" s="344">
        <f>D19+D23+D36+D40+D44</f>
        <v>293571</v>
      </c>
      <c r="E18" s="122" t="e">
        <f>E19+E40</f>
        <v>#REF!</v>
      </c>
      <c r="F18" s="121" t="e">
        <f>F19+F40</f>
        <v>#REF!</v>
      </c>
    </row>
    <row r="19" spans="1:6" s="118" customFormat="1" ht="49.5">
      <c r="A19" s="373" t="s">
        <v>379</v>
      </c>
      <c r="B19" s="363" t="s">
        <v>132</v>
      </c>
      <c r="C19" s="347"/>
      <c r="D19" s="340">
        <f>D20</f>
        <v>1000</v>
      </c>
      <c r="E19" s="125" t="e">
        <f>E20+#REF!+#REF!</f>
        <v>#REF!</v>
      </c>
      <c r="F19" s="124" t="e">
        <f>F20+#REF!+#REF!</f>
        <v>#REF!</v>
      </c>
    </row>
    <row r="20" spans="1:6" ht="33">
      <c r="A20" s="374" t="s">
        <v>133</v>
      </c>
      <c r="B20" s="327" t="s">
        <v>134</v>
      </c>
      <c r="C20" s="348"/>
      <c r="D20" s="341">
        <f>D21</f>
        <v>1000</v>
      </c>
      <c r="E20" s="128">
        <f t="shared" ref="D20:F21" si="0">E21</f>
        <v>100000</v>
      </c>
      <c r="F20" s="127">
        <f t="shared" si="0"/>
        <v>100000</v>
      </c>
    </row>
    <row r="21" spans="1:6" ht="33">
      <c r="A21" s="375" t="s">
        <v>135</v>
      </c>
      <c r="B21" s="327" t="s">
        <v>136</v>
      </c>
      <c r="C21" s="348"/>
      <c r="D21" s="341">
        <f t="shared" si="0"/>
        <v>1000</v>
      </c>
      <c r="E21" s="128">
        <f t="shared" si="0"/>
        <v>100000</v>
      </c>
      <c r="F21" s="127">
        <f t="shared" si="0"/>
        <v>100000</v>
      </c>
    </row>
    <row r="22" spans="1:6" ht="32.25" customHeight="1">
      <c r="A22" s="376" t="s">
        <v>68</v>
      </c>
      <c r="B22" s="327" t="s">
        <v>136</v>
      </c>
      <c r="C22" s="348">
        <v>240</v>
      </c>
      <c r="D22" s="341">
        <v>1000</v>
      </c>
      <c r="E22" s="128">
        <f>'[1]Ведом. 2016'!H743</f>
        <v>100000</v>
      </c>
      <c r="F22" s="127">
        <f>'[1]Ведом. 2016'!I743</f>
        <v>100000</v>
      </c>
    </row>
    <row r="23" spans="1:6" ht="33">
      <c r="A23" s="373" t="s">
        <v>380</v>
      </c>
      <c r="B23" s="364" t="s">
        <v>137</v>
      </c>
      <c r="C23" s="348"/>
      <c r="D23" s="340">
        <f>D24</f>
        <v>289571</v>
      </c>
      <c r="E23" s="125">
        <f t="shared" ref="E23:F38" si="1">E24</f>
        <v>20000</v>
      </c>
      <c r="F23" s="124">
        <f t="shared" si="1"/>
        <v>20000</v>
      </c>
    </row>
    <row r="24" spans="1:6">
      <c r="A24" s="376" t="s">
        <v>138</v>
      </c>
      <c r="B24" s="327" t="s">
        <v>139</v>
      </c>
      <c r="C24" s="348"/>
      <c r="D24" s="341">
        <f>D25+D30+D34+D27+D32</f>
        <v>289571</v>
      </c>
      <c r="E24" s="128">
        <f t="shared" si="1"/>
        <v>20000</v>
      </c>
      <c r="F24" s="127">
        <f t="shared" si="1"/>
        <v>20000</v>
      </c>
    </row>
    <row r="25" spans="1:6" ht="36.75" customHeight="1">
      <c r="A25" s="376" t="s">
        <v>135</v>
      </c>
      <c r="B25" s="327" t="s">
        <v>140</v>
      </c>
      <c r="C25" s="348"/>
      <c r="D25" s="341">
        <f>D26</f>
        <v>30000</v>
      </c>
      <c r="E25" s="128">
        <f t="shared" si="1"/>
        <v>20000</v>
      </c>
      <c r="F25" s="127">
        <f t="shared" si="1"/>
        <v>20000</v>
      </c>
    </row>
    <row r="26" spans="1:6" ht="36.75" customHeight="1">
      <c r="A26" s="376" t="s">
        <v>68</v>
      </c>
      <c r="B26" s="327" t="s">
        <v>140</v>
      </c>
      <c r="C26" s="348">
        <v>240</v>
      </c>
      <c r="D26" s="341">
        <v>30000</v>
      </c>
      <c r="E26" s="128">
        <f>'[1]Ведом. 2016'!H752</f>
        <v>20000</v>
      </c>
      <c r="F26" s="127">
        <f>'[1]Ведом. 2016'!I752</f>
        <v>20000</v>
      </c>
    </row>
    <row r="27" spans="1:6" ht="23.25" customHeight="1">
      <c r="A27" s="376" t="s">
        <v>421</v>
      </c>
      <c r="B27" s="327" t="s">
        <v>434</v>
      </c>
      <c r="C27" s="348"/>
      <c r="D27" s="341">
        <f>D29+D28</f>
        <v>203571</v>
      </c>
      <c r="E27" s="128"/>
      <c r="F27" s="127"/>
    </row>
    <row r="28" spans="1:6" ht="34.5" customHeight="1">
      <c r="A28" s="376" t="s">
        <v>510</v>
      </c>
      <c r="B28" s="327" t="s">
        <v>434</v>
      </c>
      <c r="C28" s="348">
        <v>123</v>
      </c>
      <c r="D28" s="341">
        <v>24000</v>
      </c>
      <c r="E28" s="128"/>
      <c r="F28" s="127"/>
    </row>
    <row r="29" spans="1:6" ht="36.75" customHeight="1">
      <c r="A29" s="376" t="s">
        <v>68</v>
      </c>
      <c r="B29" s="327" t="s">
        <v>434</v>
      </c>
      <c r="C29" s="348">
        <v>240</v>
      </c>
      <c r="D29" s="341">
        <v>179571</v>
      </c>
      <c r="E29" s="128"/>
      <c r="F29" s="127"/>
    </row>
    <row r="30" spans="1:6" ht="21.75" customHeight="1">
      <c r="A30" s="376" t="s">
        <v>421</v>
      </c>
      <c r="B30" s="327" t="s">
        <v>420</v>
      </c>
      <c r="C30" s="348"/>
      <c r="D30" s="341">
        <f>D31</f>
        <v>0</v>
      </c>
      <c r="E30" s="128"/>
      <c r="F30" s="127"/>
    </row>
    <row r="31" spans="1:6" ht="36.75" customHeight="1">
      <c r="A31" s="376" t="s">
        <v>68</v>
      </c>
      <c r="B31" s="327" t="s">
        <v>420</v>
      </c>
      <c r="C31" s="348">
        <v>240</v>
      </c>
      <c r="D31" s="341">
        <v>0</v>
      </c>
      <c r="E31" s="128"/>
      <c r="F31" s="127"/>
    </row>
    <row r="32" spans="1:6" ht="21" customHeight="1">
      <c r="A32" s="376" t="s">
        <v>422</v>
      </c>
      <c r="B32" s="327" t="s">
        <v>435</v>
      </c>
      <c r="C32" s="348"/>
      <c r="D32" s="341">
        <f>D33</f>
        <v>56000</v>
      </c>
      <c r="E32" s="128"/>
      <c r="F32" s="127"/>
    </row>
    <row r="33" spans="1:6" ht="36.75" customHeight="1">
      <c r="A33" s="376" t="s">
        <v>68</v>
      </c>
      <c r="B33" s="327" t="s">
        <v>435</v>
      </c>
      <c r="C33" s="348">
        <v>240</v>
      </c>
      <c r="D33" s="341">
        <v>56000</v>
      </c>
      <c r="E33" s="128"/>
      <c r="F33" s="127"/>
    </row>
    <row r="34" spans="1:6" ht="22.5" customHeight="1">
      <c r="A34" s="376" t="s">
        <v>422</v>
      </c>
      <c r="B34" s="327" t="s">
        <v>397</v>
      </c>
      <c r="C34" s="348"/>
      <c r="D34" s="341">
        <f>D35</f>
        <v>0</v>
      </c>
      <c r="E34" s="128"/>
      <c r="F34" s="127"/>
    </row>
    <row r="35" spans="1:6" ht="36.75" customHeight="1">
      <c r="A35" s="376" t="s">
        <v>68</v>
      </c>
      <c r="B35" s="327" t="s">
        <v>397</v>
      </c>
      <c r="C35" s="348">
        <v>240</v>
      </c>
      <c r="D35" s="341">
        <v>0</v>
      </c>
      <c r="E35" s="128"/>
      <c r="F35" s="127"/>
    </row>
    <row r="36" spans="1:6" ht="33">
      <c r="A36" s="373" t="s">
        <v>376</v>
      </c>
      <c r="B36" s="364" t="s">
        <v>141</v>
      </c>
      <c r="C36" s="348"/>
      <c r="D36" s="340">
        <f>D37</f>
        <v>1000</v>
      </c>
      <c r="E36" s="125">
        <f t="shared" si="1"/>
        <v>400</v>
      </c>
      <c r="F36" s="124">
        <f t="shared" si="1"/>
        <v>400</v>
      </c>
    </row>
    <row r="37" spans="1:6" ht="33">
      <c r="A37" s="376" t="s">
        <v>142</v>
      </c>
      <c r="B37" s="327" t="s">
        <v>143</v>
      </c>
      <c r="C37" s="348"/>
      <c r="D37" s="341">
        <f>D38</f>
        <v>1000</v>
      </c>
      <c r="E37" s="128">
        <f t="shared" si="1"/>
        <v>400</v>
      </c>
      <c r="F37" s="127">
        <f t="shared" si="1"/>
        <v>400</v>
      </c>
    </row>
    <row r="38" spans="1:6">
      <c r="A38" s="376" t="s">
        <v>144</v>
      </c>
      <c r="B38" s="327" t="s">
        <v>145</v>
      </c>
      <c r="C38" s="348"/>
      <c r="D38" s="341">
        <f>D39</f>
        <v>1000</v>
      </c>
      <c r="E38" s="128">
        <f t="shared" si="1"/>
        <v>400</v>
      </c>
      <c r="F38" s="127">
        <f t="shared" si="1"/>
        <v>400</v>
      </c>
    </row>
    <row r="39" spans="1:6" ht="36.75" customHeight="1">
      <c r="A39" s="376" t="s">
        <v>68</v>
      </c>
      <c r="B39" s="327" t="s">
        <v>145</v>
      </c>
      <c r="C39" s="348">
        <v>240</v>
      </c>
      <c r="D39" s="341">
        <v>1000</v>
      </c>
      <c r="E39" s="128">
        <f>'[1]Ведом. 2016'!H756</f>
        <v>400</v>
      </c>
      <c r="F39" s="127">
        <f>'[1]Ведом. 2016'!I756</f>
        <v>400</v>
      </c>
    </row>
    <row r="40" spans="1:6" ht="33">
      <c r="A40" s="373" t="s">
        <v>375</v>
      </c>
      <c r="B40" s="364" t="s">
        <v>146</v>
      </c>
      <c r="C40" s="348"/>
      <c r="D40" s="342">
        <f>D41</f>
        <v>1000</v>
      </c>
      <c r="E40" s="125">
        <f t="shared" ref="E40:F46" si="2">E41</f>
        <v>696000</v>
      </c>
      <c r="F40" s="124">
        <f t="shared" si="2"/>
        <v>696000</v>
      </c>
    </row>
    <row r="41" spans="1:6">
      <c r="A41" s="376" t="s">
        <v>147</v>
      </c>
      <c r="B41" s="327" t="s">
        <v>148</v>
      </c>
      <c r="C41" s="348"/>
      <c r="D41" s="343">
        <f>D42</f>
        <v>1000</v>
      </c>
      <c r="E41" s="128">
        <f t="shared" si="2"/>
        <v>696000</v>
      </c>
      <c r="F41" s="127">
        <f t="shared" si="2"/>
        <v>696000</v>
      </c>
    </row>
    <row r="42" spans="1:6">
      <c r="A42" s="376" t="s">
        <v>149</v>
      </c>
      <c r="B42" s="327" t="s">
        <v>150</v>
      </c>
      <c r="C42" s="348"/>
      <c r="D42" s="343">
        <f>D43</f>
        <v>1000</v>
      </c>
      <c r="E42" s="128">
        <f t="shared" si="2"/>
        <v>696000</v>
      </c>
      <c r="F42" s="127">
        <f t="shared" si="2"/>
        <v>696000</v>
      </c>
    </row>
    <row r="43" spans="1:6" ht="36.75" customHeight="1">
      <c r="A43" s="376" t="s">
        <v>68</v>
      </c>
      <c r="B43" s="327" t="s">
        <v>150</v>
      </c>
      <c r="C43" s="348">
        <v>240</v>
      </c>
      <c r="D43" s="343">
        <v>1000</v>
      </c>
      <c r="E43" s="128">
        <f>'[1]Ведом. 2016'!H767</f>
        <v>696000</v>
      </c>
      <c r="F43" s="127">
        <f>'[1]Ведом. 2016'!I767</f>
        <v>696000</v>
      </c>
    </row>
    <row r="44" spans="1:6" ht="49.5">
      <c r="A44" s="373" t="s">
        <v>381</v>
      </c>
      <c r="B44" s="364" t="s">
        <v>151</v>
      </c>
      <c r="C44" s="348"/>
      <c r="D44" s="340">
        <f>D45</f>
        <v>1000</v>
      </c>
      <c r="E44" s="125">
        <f t="shared" si="2"/>
        <v>7583380</v>
      </c>
      <c r="F44" s="124">
        <f t="shared" si="2"/>
        <v>15707380</v>
      </c>
    </row>
    <row r="45" spans="1:6" ht="33">
      <c r="A45" s="376" t="s">
        <v>152</v>
      </c>
      <c r="B45" s="327" t="s">
        <v>153</v>
      </c>
      <c r="C45" s="348"/>
      <c r="D45" s="341">
        <f>D46</f>
        <v>1000</v>
      </c>
      <c r="E45" s="128">
        <f t="shared" si="2"/>
        <v>7583380</v>
      </c>
      <c r="F45" s="127">
        <f t="shared" si="2"/>
        <v>15707380</v>
      </c>
    </row>
    <row r="46" spans="1:6" ht="33">
      <c r="A46" s="376" t="s">
        <v>154</v>
      </c>
      <c r="B46" s="327" t="s">
        <v>155</v>
      </c>
      <c r="C46" s="348"/>
      <c r="D46" s="341">
        <f>D47</f>
        <v>1000</v>
      </c>
      <c r="E46" s="128">
        <f t="shared" si="2"/>
        <v>7583380</v>
      </c>
      <c r="F46" s="127">
        <f t="shared" si="2"/>
        <v>15707380</v>
      </c>
    </row>
    <row r="47" spans="1:6" ht="36.75" customHeight="1">
      <c r="A47" s="376" t="s">
        <v>68</v>
      </c>
      <c r="B47" s="327" t="s">
        <v>155</v>
      </c>
      <c r="C47" s="348">
        <v>240</v>
      </c>
      <c r="D47" s="341">
        <v>1000</v>
      </c>
      <c r="E47" s="128">
        <f>'[1]Ведом. 2016'!H771</f>
        <v>7583380</v>
      </c>
      <c r="F47" s="127">
        <f>'[1]Ведом. 2016'!I771</f>
        <v>15707380</v>
      </c>
    </row>
    <row r="48" spans="1:6" s="118" customFormat="1" ht="49.5">
      <c r="A48" s="373" t="s">
        <v>393</v>
      </c>
      <c r="B48" s="365" t="s">
        <v>156</v>
      </c>
      <c r="C48" s="347"/>
      <c r="D48" s="340">
        <f>D49+D52</f>
        <v>2000</v>
      </c>
      <c r="E48" s="125">
        <f>E49</f>
        <v>460000</v>
      </c>
      <c r="F48" s="124">
        <f>F49</f>
        <v>470000</v>
      </c>
    </row>
    <row r="49" spans="1:6" ht="18.75">
      <c r="A49" s="376" t="s">
        <v>157</v>
      </c>
      <c r="B49" s="366" t="s">
        <v>158</v>
      </c>
      <c r="C49" s="348"/>
      <c r="D49" s="341">
        <f>D50</f>
        <v>1000</v>
      </c>
      <c r="E49" s="128">
        <f>E52+E50</f>
        <v>460000</v>
      </c>
      <c r="F49" s="127">
        <f>F52+F50</f>
        <v>470000</v>
      </c>
    </row>
    <row r="50" spans="1:6" ht="42" customHeight="1">
      <c r="A50" s="374" t="s">
        <v>159</v>
      </c>
      <c r="B50" s="366" t="s">
        <v>160</v>
      </c>
      <c r="C50" s="348"/>
      <c r="D50" s="341">
        <f>D51</f>
        <v>1000</v>
      </c>
      <c r="E50" s="128">
        <f>E51</f>
        <v>90000</v>
      </c>
      <c r="F50" s="127">
        <f>F51</f>
        <v>90000</v>
      </c>
    </row>
    <row r="51" spans="1:6" ht="33" customHeight="1">
      <c r="A51" s="376" t="s">
        <v>68</v>
      </c>
      <c r="B51" s="366" t="s">
        <v>160</v>
      </c>
      <c r="C51" s="348">
        <v>240</v>
      </c>
      <c r="D51" s="341">
        <v>1000</v>
      </c>
      <c r="E51" s="128">
        <f>'[1]Ведом. 2016'!H121</f>
        <v>90000</v>
      </c>
      <c r="F51" s="127">
        <f>'[1]Ведом. 2016'!I121</f>
        <v>90000</v>
      </c>
    </row>
    <row r="52" spans="1:6" ht="18.75">
      <c r="A52" s="376" t="s">
        <v>161</v>
      </c>
      <c r="B52" s="366" t="s">
        <v>162</v>
      </c>
      <c r="C52" s="348"/>
      <c r="D52" s="341">
        <f>D53</f>
        <v>1000</v>
      </c>
      <c r="E52" s="128">
        <f>E53</f>
        <v>370000</v>
      </c>
      <c r="F52" s="127">
        <f>F53</f>
        <v>380000</v>
      </c>
    </row>
    <row r="53" spans="1:6" ht="33">
      <c r="A53" s="376" t="s">
        <v>163</v>
      </c>
      <c r="B53" s="366" t="s">
        <v>164</v>
      </c>
      <c r="C53" s="348"/>
      <c r="D53" s="341">
        <f>D54</f>
        <v>1000</v>
      </c>
      <c r="E53" s="128">
        <f>'[1]Ведом. 2016'!H123</f>
        <v>370000</v>
      </c>
      <c r="F53" s="127">
        <f>'[1]Ведом. 2016'!I123</f>
        <v>380000</v>
      </c>
    </row>
    <row r="54" spans="1:6" ht="33" customHeight="1">
      <c r="A54" s="376" t="s">
        <v>68</v>
      </c>
      <c r="B54" s="366" t="s">
        <v>164</v>
      </c>
      <c r="C54" s="348">
        <v>240</v>
      </c>
      <c r="D54" s="341">
        <v>1000</v>
      </c>
      <c r="E54" s="128">
        <f>'[1]Ведом. 2016'!H124</f>
        <v>70000</v>
      </c>
      <c r="F54" s="127">
        <f>'[1]Ведом. 2016'!I124</f>
        <v>70000</v>
      </c>
    </row>
    <row r="55" spans="1:6" ht="49.5">
      <c r="A55" s="372" t="s">
        <v>392</v>
      </c>
      <c r="B55" s="367" t="s">
        <v>165</v>
      </c>
      <c r="C55" s="346"/>
      <c r="D55" s="344">
        <f>D56</f>
        <v>441000</v>
      </c>
      <c r="E55" s="122" t="e">
        <f>#REF!+#REF!+#REF!+#REF!</f>
        <v>#REF!</v>
      </c>
      <c r="F55" s="121" t="e">
        <f>#REF!+#REF!+#REF!+#REF!</f>
        <v>#REF!</v>
      </c>
    </row>
    <row r="56" spans="1:6" ht="33">
      <c r="A56" s="376" t="s">
        <v>166</v>
      </c>
      <c r="B56" s="327" t="s">
        <v>167</v>
      </c>
      <c r="C56" s="348"/>
      <c r="D56" s="341">
        <f>D57+D59+D61</f>
        <v>441000</v>
      </c>
      <c r="E56" s="128" t="e">
        <f>E57+E61+#REF!+#REF!</f>
        <v>#REF!</v>
      </c>
      <c r="F56" s="127" t="e">
        <f>F57+F61+#REF!+#REF!</f>
        <v>#REF!</v>
      </c>
    </row>
    <row r="57" spans="1:6">
      <c r="A57" s="377" t="s">
        <v>168</v>
      </c>
      <c r="B57" s="368" t="s">
        <v>169</v>
      </c>
      <c r="C57" s="348"/>
      <c r="D57" s="341">
        <f>D58</f>
        <v>1000</v>
      </c>
      <c r="E57" s="128">
        <f>E59</f>
        <v>25696400</v>
      </c>
      <c r="F57" s="127">
        <f>F59</f>
        <v>25696400</v>
      </c>
    </row>
    <row r="58" spans="1:6" ht="33">
      <c r="A58" s="376" t="s">
        <v>68</v>
      </c>
      <c r="B58" s="368" t="s">
        <v>169</v>
      </c>
      <c r="C58" s="348">
        <v>240</v>
      </c>
      <c r="D58" s="341">
        <v>1000</v>
      </c>
      <c r="E58" s="128">
        <f>'[1]Ведом. 2016'!H533</f>
        <v>625000</v>
      </c>
      <c r="F58" s="127">
        <f>'[1]Ведом. 2016'!I533</f>
        <v>900000</v>
      </c>
    </row>
    <row r="59" spans="1:6">
      <c r="A59" s="378" t="s">
        <v>170</v>
      </c>
      <c r="B59" s="369" t="s">
        <v>171</v>
      </c>
      <c r="C59" s="348"/>
      <c r="D59" s="341">
        <f>D60</f>
        <v>420000</v>
      </c>
      <c r="E59" s="128">
        <f>'[1]Ведом. 2016'!H208</f>
        <v>25696400</v>
      </c>
      <c r="F59" s="127">
        <f>'[1]Ведом. 2016'!I208</f>
        <v>25696400</v>
      </c>
    </row>
    <row r="60" spans="1:6" ht="33">
      <c r="A60" s="376" t="s">
        <v>68</v>
      </c>
      <c r="B60" s="368" t="s">
        <v>171</v>
      </c>
      <c r="C60" s="348">
        <v>240</v>
      </c>
      <c r="D60" s="341">
        <v>420000</v>
      </c>
      <c r="E60" s="128">
        <f>'[1]Ведом. 2016'!H535</f>
        <v>625000</v>
      </c>
      <c r="F60" s="127">
        <f>'[1]Ведом. 2016'!I535</f>
        <v>900000</v>
      </c>
    </row>
    <row r="61" spans="1:6">
      <c r="A61" s="377" t="s">
        <v>172</v>
      </c>
      <c r="B61" s="368" t="s">
        <v>173</v>
      </c>
      <c r="C61" s="348"/>
      <c r="D61" s="341">
        <f>D62</f>
        <v>20000</v>
      </c>
      <c r="E61" s="128" t="e">
        <f>E62+#REF!</f>
        <v>#REF!</v>
      </c>
      <c r="F61" s="127" t="e">
        <f>F62+#REF!</f>
        <v>#REF!</v>
      </c>
    </row>
    <row r="62" spans="1:6" ht="33">
      <c r="A62" s="376" t="s">
        <v>68</v>
      </c>
      <c r="B62" s="368" t="s">
        <v>173</v>
      </c>
      <c r="C62" s="348">
        <v>240</v>
      </c>
      <c r="D62" s="341">
        <v>20000</v>
      </c>
      <c r="E62" s="128">
        <f>'[1]Ведом. 2016'!H537</f>
        <v>625000</v>
      </c>
      <c r="F62" s="127">
        <f>'[1]Ведом. 2016'!I537</f>
        <v>900000</v>
      </c>
    </row>
    <row r="63" spans="1:6" ht="33">
      <c r="A63" s="373" t="s">
        <v>384</v>
      </c>
      <c r="B63" s="367" t="s">
        <v>174</v>
      </c>
      <c r="C63" s="348"/>
      <c r="D63" s="340">
        <f>D64+D73+D77+D81</f>
        <v>4194024.5599999996</v>
      </c>
      <c r="E63" s="125" t="e">
        <f>E64+E73+E77+E81</f>
        <v>#REF!</v>
      </c>
      <c r="F63" s="124" t="e">
        <f>F64+F73+F77+F81</f>
        <v>#REF!</v>
      </c>
    </row>
    <row r="64" spans="1:6" s="118" customFormat="1" ht="33">
      <c r="A64" s="379" t="s">
        <v>385</v>
      </c>
      <c r="B64" s="364" t="s">
        <v>175</v>
      </c>
      <c r="C64" s="347"/>
      <c r="D64" s="340">
        <f>D65+D70</f>
        <v>4191024.5599999996</v>
      </c>
      <c r="E64" s="125">
        <f>E65</f>
        <v>10614100</v>
      </c>
      <c r="F64" s="124">
        <f>F65</f>
        <v>10614100</v>
      </c>
    </row>
    <row r="65" spans="1:6">
      <c r="A65" s="380" t="s">
        <v>176</v>
      </c>
      <c r="B65" s="327" t="s">
        <v>177</v>
      </c>
      <c r="C65" s="348"/>
      <c r="D65" s="341">
        <f>D66</f>
        <v>2464426.36</v>
      </c>
      <c r="E65" s="128">
        <f>E66+E68</f>
        <v>10614100</v>
      </c>
      <c r="F65" s="127">
        <f>F66+F68</f>
        <v>10614100</v>
      </c>
    </row>
    <row r="66" spans="1:6" ht="33">
      <c r="A66" s="375" t="s">
        <v>88</v>
      </c>
      <c r="B66" s="327" t="s">
        <v>178</v>
      </c>
      <c r="C66" s="348"/>
      <c r="D66" s="341">
        <f>D67+D68+D69</f>
        <v>2464426.36</v>
      </c>
      <c r="E66" s="128">
        <f>E67</f>
        <v>10269100</v>
      </c>
      <c r="F66" s="127">
        <f>F67</f>
        <v>10269100</v>
      </c>
    </row>
    <row r="67" spans="1:6">
      <c r="A67" s="376" t="s">
        <v>179</v>
      </c>
      <c r="B67" s="327" t="s">
        <v>178</v>
      </c>
      <c r="C67" s="348">
        <v>110</v>
      </c>
      <c r="D67" s="341">
        <v>2015587.66</v>
      </c>
      <c r="E67" s="128">
        <f>'[1]Ведом. 2016'!H411</f>
        <v>10269100</v>
      </c>
      <c r="F67" s="127">
        <f>'[1]Ведом. 2016'!I411</f>
        <v>10269100</v>
      </c>
    </row>
    <row r="68" spans="1:6" ht="33">
      <c r="A68" s="376" t="s">
        <v>68</v>
      </c>
      <c r="B68" s="327" t="s">
        <v>178</v>
      </c>
      <c r="C68" s="348">
        <v>240</v>
      </c>
      <c r="D68" s="341">
        <v>437838.7</v>
      </c>
      <c r="E68" s="128">
        <f>E69</f>
        <v>345000</v>
      </c>
      <c r="F68" s="127">
        <f>F69</f>
        <v>345000</v>
      </c>
    </row>
    <row r="69" spans="1:6">
      <c r="A69" s="376" t="s">
        <v>70</v>
      </c>
      <c r="B69" s="327" t="s">
        <v>178</v>
      </c>
      <c r="C69" s="348">
        <v>850</v>
      </c>
      <c r="D69" s="341">
        <v>11000</v>
      </c>
      <c r="E69" s="128">
        <f>'[1]Ведом. 2016'!H413</f>
        <v>345000</v>
      </c>
      <c r="F69" s="127">
        <f>'[1]Ведом. 2016'!I413</f>
        <v>345000</v>
      </c>
    </row>
    <row r="70" spans="1:6" ht="36.75" customHeight="1">
      <c r="A70" s="376" t="s">
        <v>314</v>
      </c>
      <c r="B70" s="327" t="s">
        <v>184</v>
      </c>
      <c r="C70" s="348"/>
      <c r="D70" s="341">
        <f>D71+D72</f>
        <v>1726598.2</v>
      </c>
      <c r="E70" s="128">
        <f>'[1]Ведом. 2016'!H416</f>
        <v>15267900</v>
      </c>
      <c r="F70" s="127">
        <f>'[1]Ведом. 2016'!I416</f>
        <v>15267900</v>
      </c>
    </row>
    <row r="71" spans="1:6" ht="33">
      <c r="A71" s="376" t="s">
        <v>65</v>
      </c>
      <c r="B71" s="327" t="s">
        <v>184</v>
      </c>
      <c r="C71" s="348">
        <v>120</v>
      </c>
      <c r="D71" s="341">
        <v>1541598.2</v>
      </c>
      <c r="E71" s="128" t="e">
        <f>E72</f>
        <v>#REF!</v>
      </c>
      <c r="F71" s="127" t="e">
        <f>F72</f>
        <v>#REF!</v>
      </c>
    </row>
    <row r="72" spans="1:6" ht="33">
      <c r="A72" s="376" t="s">
        <v>68</v>
      </c>
      <c r="B72" s="327" t="s">
        <v>184</v>
      </c>
      <c r="C72" s="348">
        <v>240</v>
      </c>
      <c r="D72" s="341">
        <v>185000</v>
      </c>
      <c r="E72" s="128" t="e">
        <f>#REF!</f>
        <v>#REF!</v>
      </c>
      <c r="F72" s="127" t="e">
        <f>#REF!</f>
        <v>#REF!</v>
      </c>
    </row>
    <row r="73" spans="1:6" s="118" customFormat="1" ht="33">
      <c r="A73" s="381" t="s">
        <v>386</v>
      </c>
      <c r="B73" s="364" t="s">
        <v>185</v>
      </c>
      <c r="C73" s="347"/>
      <c r="D73" s="340">
        <f>D74</f>
        <v>1000</v>
      </c>
      <c r="E73" s="125" t="e">
        <f>E74+#REF!+#REF!</f>
        <v>#REF!</v>
      </c>
      <c r="F73" s="124" t="e">
        <f>F74+#REF!+#REF!</f>
        <v>#REF!</v>
      </c>
    </row>
    <row r="74" spans="1:6" ht="23.25" customHeight="1">
      <c r="A74" s="377" t="s">
        <v>186</v>
      </c>
      <c r="B74" s="327" t="s">
        <v>187</v>
      </c>
      <c r="C74" s="348"/>
      <c r="D74" s="341">
        <f>D75</f>
        <v>1000</v>
      </c>
      <c r="E74" s="128" t="e">
        <f>E75+#REF!+#REF!+#REF!</f>
        <v>#REF!</v>
      </c>
      <c r="F74" s="127" t="e">
        <f>F75+#REF!+#REF!+#REF!</f>
        <v>#REF!</v>
      </c>
    </row>
    <row r="75" spans="1:6">
      <c r="A75" s="382" t="s">
        <v>94</v>
      </c>
      <c r="B75" s="327" t="s">
        <v>188</v>
      </c>
      <c r="C75" s="348"/>
      <c r="D75" s="341">
        <f>D76</f>
        <v>1000</v>
      </c>
      <c r="E75" s="128">
        <f>E76</f>
        <v>15267900</v>
      </c>
      <c r="F75" s="127">
        <f>F76</f>
        <v>15267900</v>
      </c>
    </row>
    <row r="76" spans="1:6" ht="33">
      <c r="A76" s="376" t="s">
        <v>68</v>
      </c>
      <c r="B76" s="327" t="s">
        <v>188</v>
      </c>
      <c r="C76" s="348">
        <v>240</v>
      </c>
      <c r="D76" s="341">
        <v>1000</v>
      </c>
      <c r="E76" s="128">
        <f>'[1]Ведом. 2016'!H417</f>
        <v>15267900</v>
      </c>
      <c r="F76" s="127">
        <f>'[1]Ведом. 2016'!I417</f>
        <v>15267900</v>
      </c>
    </row>
    <row r="77" spans="1:6" s="118" customFormat="1">
      <c r="A77" s="383" t="s">
        <v>387</v>
      </c>
      <c r="B77" s="364" t="s">
        <v>189</v>
      </c>
      <c r="C77" s="347"/>
      <c r="D77" s="340">
        <f>D78</f>
        <v>1000</v>
      </c>
      <c r="E77" s="125" t="e">
        <f>E78+#REF!+#REF!</f>
        <v>#REF!</v>
      </c>
      <c r="F77" s="124" t="e">
        <f>F78+#REF!+#REF!</f>
        <v>#REF!</v>
      </c>
    </row>
    <row r="78" spans="1:6" ht="33">
      <c r="A78" s="377" t="s">
        <v>190</v>
      </c>
      <c r="B78" s="327" t="s">
        <v>191</v>
      </c>
      <c r="C78" s="348"/>
      <c r="D78" s="341">
        <f t="shared" ref="D78:F79" si="3">D79</f>
        <v>1000</v>
      </c>
      <c r="E78" s="128">
        <f t="shared" si="3"/>
        <v>33000</v>
      </c>
      <c r="F78" s="127">
        <f t="shared" si="3"/>
        <v>34000</v>
      </c>
    </row>
    <row r="79" spans="1:6">
      <c r="A79" s="384" t="s">
        <v>192</v>
      </c>
      <c r="B79" s="327" t="s">
        <v>193</v>
      </c>
      <c r="C79" s="348"/>
      <c r="D79" s="341">
        <f t="shared" si="3"/>
        <v>1000</v>
      </c>
      <c r="E79" s="128">
        <f t="shared" si="3"/>
        <v>33000</v>
      </c>
      <c r="F79" s="127">
        <f t="shared" si="3"/>
        <v>34000</v>
      </c>
    </row>
    <row r="80" spans="1:6" ht="33">
      <c r="A80" s="376" t="s">
        <v>68</v>
      </c>
      <c r="B80" s="327" t="s">
        <v>193</v>
      </c>
      <c r="C80" s="348">
        <v>240</v>
      </c>
      <c r="D80" s="341">
        <v>1000</v>
      </c>
      <c r="E80" s="128">
        <f>'[1]Ведом. 2016'!H355</f>
        <v>33000</v>
      </c>
      <c r="F80" s="127">
        <f>'[1]Ведом. 2016'!I355</f>
        <v>34000</v>
      </c>
    </row>
    <row r="81" spans="1:7" s="118" customFormat="1" ht="34.5" customHeight="1">
      <c r="A81" s="385" t="s">
        <v>391</v>
      </c>
      <c r="B81" s="364" t="s">
        <v>194</v>
      </c>
      <c r="C81" s="347"/>
      <c r="D81" s="340">
        <f>D82</f>
        <v>1000</v>
      </c>
      <c r="E81" s="125" t="e">
        <f>E82</f>
        <v>#REF!</v>
      </c>
      <c r="F81" s="124" t="e">
        <f>F82</f>
        <v>#REF!</v>
      </c>
    </row>
    <row r="82" spans="1:7" s="129" customFormat="1" ht="34.5" customHeight="1">
      <c r="A82" s="377" t="s">
        <v>195</v>
      </c>
      <c r="B82" s="327" t="s">
        <v>196</v>
      </c>
      <c r="C82" s="348"/>
      <c r="D82" s="341">
        <f>D83</f>
        <v>1000</v>
      </c>
      <c r="E82" s="128" t="e">
        <f>E83+#REF!</f>
        <v>#REF!</v>
      </c>
      <c r="F82" s="127" t="e">
        <f>F83+#REF!</f>
        <v>#REF!</v>
      </c>
    </row>
    <row r="83" spans="1:7" s="129" customFormat="1" ht="18" customHeight="1">
      <c r="A83" s="377" t="s">
        <v>91</v>
      </c>
      <c r="B83" s="327" t="s">
        <v>197</v>
      </c>
      <c r="C83" s="348"/>
      <c r="D83" s="341">
        <f>D84</f>
        <v>1000</v>
      </c>
      <c r="E83" s="128" t="e">
        <f>E84+#REF!+#REF!</f>
        <v>#REF!</v>
      </c>
      <c r="F83" s="127" t="e">
        <f>F84+#REF!+#REF!</f>
        <v>#REF!</v>
      </c>
    </row>
    <row r="84" spans="1:7" ht="33">
      <c r="A84" s="376" t="s">
        <v>68</v>
      </c>
      <c r="B84" s="327" t="s">
        <v>197</v>
      </c>
      <c r="C84" s="348">
        <v>240</v>
      </c>
      <c r="D84" s="341">
        <v>1000</v>
      </c>
      <c r="E84" s="128">
        <f>'[1]Ведом. 2016'!H480</f>
        <v>2515400</v>
      </c>
      <c r="F84" s="127">
        <f>'[1]Ведом. 2016'!I480</f>
        <v>2515400</v>
      </c>
    </row>
    <row r="85" spans="1:7" ht="36" customHeight="1">
      <c r="A85" s="372" t="s">
        <v>383</v>
      </c>
      <c r="B85" s="370" t="s">
        <v>356</v>
      </c>
      <c r="C85" s="83"/>
      <c r="D85" s="510">
        <f>D86</f>
        <v>1000</v>
      </c>
      <c r="E85" s="246" t="s">
        <v>350</v>
      </c>
      <c r="F85" s="247"/>
      <c r="G85" s="248"/>
    </row>
    <row r="86" spans="1:7" ht="33">
      <c r="A86" s="386" t="s">
        <v>352</v>
      </c>
      <c r="B86" s="328" t="s">
        <v>357</v>
      </c>
      <c r="C86" s="83"/>
      <c r="D86" s="511">
        <f>D88</f>
        <v>1000</v>
      </c>
      <c r="E86" s="246" t="s">
        <v>351</v>
      </c>
      <c r="F86" s="247"/>
      <c r="G86" s="248"/>
    </row>
    <row r="87" spans="1:7" ht="33">
      <c r="A87" s="386" t="s">
        <v>353</v>
      </c>
      <c r="B87" s="328" t="s">
        <v>358</v>
      </c>
      <c r="C87" s="349"/>
      <c r="D87" s="512">
        <v>1000</v>
      </c>
      <c r="E87" s="246"/>
      <c r="F87" s="247"/>
      <c r="G87" s="248"/>
    </row>
    <row r="88" spans="1:7" ht="38.450000000000003" customHeight="1">
      <c r="A88" s="376" t="s">
        <v>68</v>
      </c>
      <c r="B88" s="328" t="s">
        <v>358</v>
      </c>
      <c r="C88" s="349" t="s">
        <v>69</v>
      </c>
      <c r="D88" s="512">
        <v>1000</v>
      </c>
      <c r="E88" s="246" t="s">
        <v>354</v>
      </c>
      <c r="F88" s="247" t="s">
        <v>69</v>
      </c>
      <c r="G88" s="248"/>
    </row>
    <row r="89" spans="1:7" ht="36" customHeight="1">
      <c r="A89" s="387" t="s">
        <v>412</v>
      </c>
      <c r="B89" s="370" t="s">
        <v>413</v>
      </c>
      <c r="C89" s="350"/>
      <c r="D89" s="513">
        <f>D90</f>
        <v>110000</v>
      </c>
      <c r="E89" s="246"/>
      <c r="F89" s="247"/>
      <c r="G89" s="248"/>
    </row>
    <row r="90" spans="1:7" ht="19.5" customHeight="1">
      <c r="A90" s="386" t="s">
        <v>402</v>
      </c>
      <c r="B90" s="328" t="s">
        <v>414</v>
      </c>
      <c r="C90" s="351"/>
      <c r="D90" s="392">
        <f>D91</f>
        <v>110000</v>
      </c>
      <c r="E90" s="246"/>
      <c r="F90" s="247"/>
      <c r="G90" s="248"/>
    </row>
    <row r="91" spans="1:7" ht="49.5" customHeight="1">
      <c r="A91" s="386" t="s">
        <v>404</v>
      </c>
      <c r="B91" s="328" t="s">
        <v>436</v>
      </c>
      <c r="C91" s="351"/>
      <c r="D91" s="392">
        <f>D92</f>
        <v>110000</v>
      </c>
      <c r="E91" s="246"/>
      <c r="F91" s="247"/>
      <c r="G91" s="248"/>
    </row>
    <row r="92" spans="1:7" ht="53.25" customHeight="1">
      <c r="A92" s="386" t="s">
        <v>427</v>
      </c>
      <c r="B92" s="328" t="s">
        <v>436</v>
      </c>
      <c r="C92" s="351" t="s">
        <v>423</v>
      </c>
      <c r="D92" s="392">
        <v>110000</v>
      </c>
      <c r="E92" s="246"/>
      <c r="F92" s="247"/>
      <c r="G92" s="248"/>
    </row>
    <row r="93" spans="1:7" ht="49.15" customHeight="1">
      <c r="A93" s="386" t="s">
        <v>404</v>
      </c>
      <c r="B93" s="371" t="s">
        <v>415</v>
      </c>
      <c r="C93" s="351"/>
      <c r="D93" s="392">
        <v>0</v>
      </c>
      <c r="E93" s="246"/>
      <c r="F93" s="247"/>
      <c r="G93" s="248"/>
    </row>
    <row r="94" spans="1:7" ht="54" customHeight="1">
      <c r="A94" s="386" t="s">
        <v>427</v>
      </c>
      <c r="B94" s="328" t="s">
        <v>415</v>
      </c>
      <c r="C94" s="353" t="s">
        <v>423</v>
      </c>
      <c r="D94" s="393">
        <v>0</v>
      </c>
      <c r="E94" s="246"/>
      <c r="F94" s="247"/>
      <c r="G94" s="248"/>
    </row>
    <row r="95" spans="1:7" ht="36.75" customHeight="1">
      <c r="A95" s="387" t="s">
        <v>443</v>
      </c>
      <c r="B95" s="370" t="s">
        <v>444</v>
      </c>
      <c r="C95" s="354"/>
      <c r="D95" s="394">
        <f>D98+D101+D103</f>
        <v>465612.4</v>
      </c>
      <c r="E95" s="246"/>
      <c r="F95" s="247"/>
      <c r="G95" s="248"/>
    </row>
    <row r="96" spans="1:7" ht="35.25" customHeight="1">
      <c r="A96" s="386" t="s">
        <v>445</v>
      </c>
      <c r="B96" s="328" t="s">
        <v>446</v>
      </c>
      <c r="C96" s="353"/>
      <c r="D96" s="393">
        <f>D97</f>
        <v>434612.4</v>
      </c>
      <c r="E96" s="246"/>
      <c r="F96" s="247"/>
      <c r="G96" s="248"/>
    </row>
    <row r="97" spans="1:7" ht="21.75" customHeight="1">
      <c r="A97" s="386" t="s">
        <v>458</v>
      </c>
      <c r="B97" s="328" t="s">
        <v>447</v>
      </c>
      <c r="C97" s="353"/>
      <c r="D97" s="393">
        <f>D98</f>
        <v>434612.4</v>
      </c>
      <c r="E97" s="246"/>
      <c r="F97" s="247"/>
      <c r="G97" s="248"/>
    </row>
    <row r="98" spans="1:7" ht="20.25" customHeight="1">
      <c r="A98" s="386" t="s">
        <v>82</v>
      </c>
      <c r="B98" s="328" t="s">
        <v>447</v>
      </c>
      <c r="C98" s="353" t="s">
        <v>83</v>
      </c>
      <c r="D98" s="393">
        <v>434612.4</v>
      </c>
      <c r="E98" s="246"/>
      <c r="F98" s="247"/>
      <c r="G98" s="248"/>
    </row>
    <row r="99" spans="1:7" ht="19.5" customHeight="1">
      <c r="A99" s="386" t="s">
        <v>448</v>
      </c>
      <c r="B99" s="328" t="s">
        <v>449</v>
      </c>
      <c r="C99" s="353"/>
      <c r="D99" s="393">
        <f>D100+D102</f>
        <v>31000</v>
      </c>
      <c r="E99" s="246"/>
      <c r="F99" s="247"/>
      <c r="G99" s="248"/>
    </row>
    <row r="100" spans="1:7" ht="37.5" customHeight="1">
      <c r="A100" s="386" t="s">
        <v>459</v>
      </c>
      <c r="B100" s="328" t="s">
        <v>451</v>
      </c>
      <c r="C100" s="353"/>
      <c r="D100" s="393">
        <f>D101</f>
        <v>1000</v>
      </c>
      <c r="E100" s="246"/>
      <c r="F100" s="247"/>
      <c r="G100" s="248"/>
    </row>
    <row r="101" spans="1:7" ht="38.25" customHeight="1">
      <c r="A101" s="386" t="s">
        <v>452</v>
      </c>
      <c r="B101" s="328" t="s">
        <v>451</v>
      </c>
      <c r="C101" s="353" t="s">
        <v>453</v>
      </c>
      <c r="D101" s="393">
        <v>1000</v>
      </c>
      <c r="E101" s="246"/>
      <c r="F101" s="247"/>
      <c r="G101" s="248"/>
    </row>
    <row r="102" spans="1:7" ht="70.5" customHeight="1">
      <c r="A102" s="386" t="s">
        <v>429</v>
      </c>
      <c r="B102" s="328" t="s">
        <v>454</v>
      </c>
      <c r="C102" s="353"/>
      <c r="D102" s="393">
        <f>D103</f>
        <v>30000</v>
      </c>
      <c r="E102" s="246"/>
      <c r="F102" s="247"/>
      <c r="G102" s="248"/>
    </row>
    <row r="103" spans="1:7" ht="20.25" customHeight="1">
      <c r="A103" s="386" t="s">
        <v>95</v>
      </c>
      <c r="B103" s="328" t="s">
        <v>454</v>
      </c>
      <c r="C103" s="353" t="s">
        <v>93</v>
      </c>
      <c r="D103" s="393">
        <v>30000</v>
      </c>
      <c r="E103" s="246"/>
      <c r="F103" s="247"/>
      <c r="G103" s="248"/>
    </row>
    <row r="104" spans="1:7" ht="49.5">
      <c r="A104" s="373" t="s">
        <v>199</v>
      </c>
      <c r="B104" s="370" t="s">
        <v>200</v>
      </c>
      <c r="C104" s="355"/>
      <c r="D104" s="322">
        <f>D105+D113+D120+D123+D108</f>
        <v>5664863.04</v>
      </c>
      <c r="E104" s="131" t="e">
        <f>#REF!+E105+#REF!+#REF!+E113+#REF!</f>
        <v>#REF!</v>
      </c>
      <c r="F104" s="130" t="e">
        <f>#REF!+F105+#REF!+#REF!+F113+#REF!</f>
        <v>#REF!</v>
      </c>
    </row>
    <row r="105" spans="1:7" s="118" customFormat="1">
      <c r="A105" s="373" t="s">
        <v>73</v>
      </c>
      <c r="B105" s="329" t="s">
        <v>201</v>
      </c>
      <c r="C105" s="356"/>
      <c r="D105" s="322">
        <f t="shared" ref="D105:F106" si="4">D106</f>
        <v>824424.62</v>
      </c>
      <c r="E105" s="134">
        <f t="shared" si="4"/>
        <v>1553000</v>
      </c>
      <c r="F105" s="133">
        <f t="shared" si="4"/>
        <v>1553000</v>
      </c>
    </row>
    <row r="106" spans="1:7">
      <c r="A106" s="376" t="s">
        <v>19</v>
      </c>
      <c r="B106" s="330" t="s">
        <v>202</v>
      </c>
      <c r="C106" s="352"/>
      <c r="D106" s="323">
        <f t="shared" si="4"/>
        <v>824424.62</v>
      </c>
      <c r="E106" s="137">
        <f t="shared" si="4"/>
        <v>1553000</v>
      </c>
      <c r="F106" s="136">
        <f t="shared" si="4"/>
        <v>1553000</v>
      </c>
    </row>
    <row r="107" spans="1:7" ht="33">
      <c r="A107" s="376" t="s">
        <v>65</v>
      </c>
      <c r="B107" s="330" t="s">
        <v>202</v>
      </c>
      <c r="C107" s="352" t="s">
        <v>66</v>
      </c>
      <c r="D107" s="323">
        <v>824424.62</v>
      </c>
      <c r="E107" s="137">
        <f>'[1]Ведом. 2016'!H45</f>
        <v>1553000</v>
      </c>
      <c r="F107" s="136">
        <f>'[1]Ведом. 2016'!I45</f>
        <v>1553000</v>
      </c>
    </row>
    <row r="108" spans="1:7" ht="33">
      <c r="A108" s="376" t="s">
        <v>479</v>
      </c>
      <c r="B108" s="330" t="s">
        <v>494</v>
      </c>
      <c r="C108" s="352"/>
      <c r="D108" s="323">
        <f>D109+D111</f>
        <v>420000</v>
      </c>
      <c r="E108" s="137"/>
      <c r="F108" s="136"/>
    </row>
    <row r="109" spans="1:7" ht="33">
      <c r="A109" s="376" t="s">
        <v>481</v>
      </c>
      <c r="B109" s="330" t="s">
        <v>495</v>
      </c>
      <c r="C109" s="352"/>
      <c r="D109" s="323">
        <f>D110</f>
        <v>120000</v>
      </c>
      <c r="E109" s="137"/>
      <c r="F109" s="136"/>
    </row>
    <row r="110" spans="1:7">
      <c r="A110" s="376" t="s">
        <v>483</v>
      </c>
      <c r="B110" s="330" t="s">
        <v>495</v>
      </c>
      <c r="C110" s="352" t="s">
        <v>484</v>
      </c>
      <c r="D110" s="323">
        <v>120000</v>
      </c>
      <c r="E110" s="137"/>
      <c r="F110" s="136"/>
    </row>
    <row r="111" spans="1:7">
      <c r="A111" s="376" t="s">
        <v>485</v>
      </c>
      <c r="B111" s="330" t="s">
        <v>496</v>
      </c>
      <c r="C111" s="352"/>
      <c r="D111" s="323">
        <f>D112</f>
        <v>300000</v>
      </c>
      <c r="E111" s="137"/>
      <c r="F111" s="136"/>
    </row>
    <row r="112" spans="1:7">
      <c r="A112" s="376" t="s">
        <v>483</v>
      </c>
      <c r="B112" s="330" t="s">
        <v>496</v>
      </c>
      <c r="C112" s="352" t="s">
        <v>484</v>
      </c>
      <c r="D112" s="323">
        <v>300000</v>
      </c>
      <c r="E112" s="137"/>
      <c r="F112" s="136"/>
    </row>
    <row r="113" spans="1:6" s="140" customFormat="1" ht="20.25" customHeight="1">
      <c r="A113" s="373" t="s">
        <v>75</v>
      </c>
      <c r="B113" s="329" t="s">
        <v>203</v>
      </c>
      <c r="C113" s="356"/>
      <c r="D113" s="324">
        <f>D114+D119</f>
        <v>1838067.8199999998</v>
      </c>
      <c r="E113" s="139">
        <f>E114</f>
        <v>19005100</v>
      </c>
      <c r="F113" s="138">
        <f>F114</f>
        <v>19005100</v>
      </c>
    </row>
    <row r="114" spans="1:6">
      <c r="A114" s="376" t="s">
        <v>67</v>
      </c>
      <c r="B114" s="330" t="s">
        <v>204</v>
      </c>
      <c r="C114" s="352"/>
      <c r="D114" s="323">
        <f>D115+D116+D117</f>
        <v>1837067.8199999998</v>
      </c>
      <c r="E114" s="325">
        <f>E115+E116+E117</f>
        <v>19005100</v>
      </c>
      <c r="F114" s="136">
        <f>F115+F116+F117</f>
        <v>19005100</v>
      </c>
    </row>
    <row r="115" spans="1:6" ht="33">
      <c r="A115" s="376" t="s">
        <v>65</v>
      </c>
      <c r="B115" s="330" t="s">
        <v>204</v>
      </c>
      <c r="C115" s="352" t="s">
        <v>66</v>
      </c>
      <c r="D115" s="323">
        <v>709462.82</v>
      </c>
      <c r="E115" s="137">
        <f>'[1]Ведом. 2016'!H50</f>
        <v>13805500</v>
      </c>
      <c r="F115" s="136">
        <f>'[1]Ведом. 2016'!I50</f>
        <v>13805500</v>
      </c>
    </row>
    <row r="116" spans="1:6" ht="33">
      <c r="A116" s="388" t="s">
        <v>68</v>
      </c>
      <c r="B116" s="330" t="s">
        <v>204</v>
      </c>
      <c r="C116" s="352" t="s">
        <v>69</v>
      </c>
      <c r="D116" s="323">
        <v>922600</v>
      </c>
      <c r="E116" s="137">
        <f>'[1]Ведом. 2016'!H51</f>
        <v>5116600</v>
      </c>
      <c r="F116" s="136">
        <f>'[1]Ведом. 2016'!I51</f>
        <v>5116600</v>
      </c>
    </row>
    <row r="117" spans="1:6">
      <c r="A117" s="389" t="s">
        <v>70</v>
      </c>
      <c r="B117" s="330" t="s">
        <v>204</v>
      </c>
      <c r="C117" s="352" t="s">
        <v>71</v>
      </c>
      <c r="D117" s="323">
        <v>205005</v>
      </c>
      <c r="E117" s="137">
        <f>'[1]Ведом. 2016'!H53</f>
        <v>83000</v>
      </c>
      <c r="F117" s="136">
        <f>'[1]Ведом. 2016'!I53</f>
        <v>83000</v>
      </c>
    </row>
    <row r="118" spans="1:6" ht="49.5">
      <c r="A118" s="336" t="s">
        <v>428</v>
      </c>
      <c r="B118" s="330" t="s">
        <v>373</v>
      </c>
      <c r="C118" s="357"/>
      <c r="D118" s="323">
        <v>1000</v>
      </c>
      <c r="E118" s="137"/>
      <c r="F118" s="136"/>
    </row>
    <row r="119" spans="1:6" ht="33">
      <c r="A119" s="336" t="s">
        <v>68</v>
      </c>
      <c r="B119" s="330" t="s">
        <v>373</v>
      </c>
      <c r="C119" s="357" t="s">
        <v>69</v>
      </c>
      <c r="D119" s="323">
        <v>1000</v>
      </c>
      <c r="E119" s="137"/>
      <c r="F119" s="136"/>
    </row>
    <row r="120" spans="1:6" s="118" customFormat="1">
      <c r="A120" s="337" t="s">
        <v>205</v>
      </c>
      <c r="B120" s="329" t="s">
        <v>206</v>
      </c>
      <c r="C120" s="358"/>
      <c r="D120" s="322">
        <f>D121</f>
        <v>30000</v>
      </c>
      <c r="E120" s="134"/>
      <c r="F120" s="133"/>
    </row>
    <row r="121" spans="1:6" ht="49.5">
      <c r="A121" s="338" t="s">
        <v>79</v>
      </c>
      <c r="B121" s="330" t="s">
        <v>207</v>
      </c>
      <c r="C121" s="357"/>
      <c r="D121" s="323">
        <f>D122</f>
        <v>30000</v>
      </c>
      <c r="E121" s="137"/>
      <c r="F121" s="136"/>
    </row>
    <row r="122" spans="1:6">
      <c r="A122" s="333" t="s">
        <v>76</v>
      </c>
      <c r="B122" s="330" t="s">
        <v>207</v>
      </c>
      <c r="C122" s="357" t="s">
        <v>77</v>
      </c>
      <c r="D122" s="323">
        <v>30000</v>
      </c>
      <c r="E122" s="137"/>
      <c r="F122" s="136"/>
    </row>
    <row r="123" spans="1:6" s="118" customFormat="1">
      <c r="A123" s="334" t="s">
        <v>55</v>
      </c>
      <c r="B123" s="329" t="s">
        <v>208</v>
      </c>
      <c r="C123" s="359"/>
      <c r="D123" s="322">
        <f>D124+D126</f>
        <v>2552370.6</v>
      </c>
      <c r="E123" s="134" t="e">
        <f>E124+#REF!+#REF!</f>
        <v>#REF!</v>
      </c>
      <c r="F123" s="133" t="e">
        <f>F124+#REF!+#REF!</f>
        <v>#REF!</v>
      </c>
    </row>
    <row r="124" spans="1:6" ht="49.5">
      <c r="A124" s="335" t="s">
        <v>86</v>
      </c>
      <c r="B124" s="330" t="s">
        <v>209</v>
      </c>
      <c r="C124" s="360"/>
      <c r="D124" s="323">
        <f>D125</f>
        <v>2282070.6</v>
      </c>
      <c r="E124" s="137">
        <f>E125</f>
        <v>30000</v>
      </c>
      <c r="F124" s="136">
        <f>F125</f>
        <v>30000</v>
      </c>
    </row>
    <row r="125" spans="1:6" ht="33">
      <c r="A125" s="335" t="s">
        <v>65</v>
      </c>
      <c r="B125" s="330" t="s">
        <v>209</v>
      </c>
      <c r="C125" s="361" t="s">
        <v>66</v>
      </c>
      <c r="D125" s="323">
        <v>2282070.6</v>
      </c>
      <c r="E125" s="137">
        <f>'[1]Ведом. 2016'!H194</f>
        <v>30000</v>
      </c>
      <c r="F125" s="136">
        <f>'[1]Ведом. 2016'!I194</f>
        <v>30000</v>
      </c>
    </row>
    <row r="126" spans="1:6" ht="33">
      <c r="A126" s="335" t="s">
        <v>65</v>
      </c>
      <c r="B126" s="331" t="s">
        <v>210</v>
      </c>
      <c r="C126" s="177"/>
      <c r="D126" s="345">
        <f>D127+D128</f>
        <v>270300</v>
      </c>
      <c r="E126" s="137"/>
      <c r="F126" s="136"/>
    </row>
    <row r="127" spans="1:6" ht="33">
      <c r="A127" s="335" t="s">
        <v>65</v>
      </c>
      <c r="B127" s="331" t="s">
        <v>210</v>
      </c>
      <c r="C127" s="177" t="s">
        <v>66</v>
      </c>
      <c r="D127" s="345">
        <v>224385.64</v>
      </c>
      <c r="E127" s="137"/>
      <c r="F127" s="136"/>
    </row>
    <row r="128" spans="1:6" ht="33.75" thickBot="1">
      <c r="A128" s="390" t="s">
        <v>68</v>
      </c>
      <c r="B128" s="331" t="s">
        <v>210</v>
      </c>
      <c r="C128" s="177" t="s">
        <v>69</v>
      </c>
      <c r="D128" s="345">
        <v>45914.36</v>
      </c>
      <c r="E128" s="137"/>
      <c r="F128" s="136"/>
    </row>
    <row r="129" spans="1:6" s="118" customFormat="1" ht="17.25" thickBot="1">
      <c r="A129" s="243" t="s">
        <v>211</v>
      </c>
      <c r="B129" s="235"/>
      <c r="C129" s="236"/>
      <c r="D129" s="237">
        <f>D17+D104</f>
        <v>11172071</v>
      </c>
      <c r="E129" s="339" t="e">
        <f>E17+E104</f>
        <v>#REF!</v>
      </c>
      <c r="F129" s="144" t="e">
        <f>F17+F104</f>
        <v>#REF!</v>
      </c>
    </row>
    <row r="130" spans="1:6">
      <c r="E130" s="115" t="e">
        <f>'[1]Ведом. 2016'!H768-'МЦП По ЦСР 2025'!E129</f>
        <v>#REF!</v>
      </c>
      <c r="F130" s="115" t="e">
        <f>'[1]Ведом. 2016'!I768-'МЦП По ЦСР 2025'!F129</f>
        <v>#REF!</v>
      </c>
    </row>
  </sheetData>
  <mergeCells count="12">
    <mergeCell ref="A10:D10"/>
    <mergeCell ref="A11:D11"/>
    <mergeCell ref="A12:D12"/>
    <mergeCell ref="A13:D13"/>
    <mergeCell ref="B1:D1"/>
    <mergeCell ref="B2:D2"/>
    <mergeCell ref="B4:D4"/>
    <mergeCell ref="B8:D8"/>
    <mergeCell ref="B3:D3"/>
    <mergeCell ref="A5:F5"/>
    <mergeCell ref="A6:F6"/>
    <mergeCell ref="A7:F7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источники2025</vt:lpstr>
      <vt:lpstr>источники2026-2027</vt:lpstr>
      <vt:lpstr>доходы2025</vt:lpstr>
      <vt:lpstr>доходы2026-2027</vt:lpstr>
      <vt:lpstr>ведомственная2025</vt:lpstr>
      <vt:lpstr>ведомственная2026-2027 (2)</vt:lpstr>
      <vt:lpstr>функциональн. 2025</vt:lpstr>
      <vt:lpstr>функциональн. 2026-2027 (2)</vt:lpstr>
      <vt:lpstr>МЦП По ЦСР 2025</vt:lpstr>
      <vt:lpstr>МЦП По ЦСР 2026-2027 (2)</vt:lpstr>
      <vt:lpstr>ведомственная2025!Область_печати</vt:lpstr>
      <vt:lpstr>'ведомственная2026-2027 (2)'!Область_печати</vt:lpstr>
      <vt:lpstr>'доходы2026-2027'!Область_печати</vt:lpstr>
      <vt:lpstr>'МЦП По ЦСР 2025'!Область_печати</vt:lpstr>
      <vt:lpstr>'функциональн. 2025'!Область_печати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2024-12-16T05:18:02Z</cp:lastPrinted>
  <dcterms:created xsi:type="dcterms:W3CDTF">1996-10-08T23:32:33Z</dcterms:created>
  <dcterms:modified xsi:type="dcterms:W3CDTF">2024-12-20T10:33:41Z</dcterms:modified>
</cp:coreProperties>
</file>